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.AULA-3\Desktop\"/>
    </mc:Choice>
  </mc:AlternateContent>
  <bookViews>
    <workbookView xWindow="0" yWindow="0" windowWidth="19200" windowHeight="10935"/>
  </bookViews>
  <sheets>
    <sheet name="Datos" sheetId="1" r:id="rId1"/>
    <sheet name="Cristina" sheetId="27" r:id="rId2"/>
    <sheet name="Joseph" sheetId="28" r:id="rId3"/>
    <sheet name="Lorenzo" sheetId="29" r:id="rId4"/>
    <sheet name="Rosario" sheetId="30" r:id="rId5"/>
    <sheet name="Felipe" sheetId="31" r:id="rId6"/>
    <sheet name="Dionisio" sheetId="32" r:id="rId7"/>
    <sheet name="Enric" sheetId="33" r:id="rId8"/>
    <sheet name="Fatima" sheetId="34" r:id="rId9"/>
    <sheet name="Magdalena" sheetId="35" r:id="rId10"/>
    <sheet name="Daniela" sheetId="36" r:id="rId11"/>
    <sheet name="Esmeralda" sheetId="37" r:id="rId12"/>
    <sheet name="Cristina (2)" sheetId="39" r:id="rId13"/>
  </sheets>
  <definedNames>
    <definedName name="_xlnm.Print_Area" localSheetId="1">Cristina!$A$1:$G$30</definedName>
    <definedName name="_xlnm.Print_Area" localSheetId="12">'Cristina (2)'!$A$1:$G$30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F26" i="39"/>
  <c r="F23" i="39"/>
  <c r="G22" i="39"/>
  <c r="G21" i="39"/>
  <c r="G20" i="39"/>
  <c r="G19" i="39"/>
  <c r="G18" i="39"/>
  <c r="F14" i="39"/>
  <c r="F12" i="39"/>
  <c r="F11" i="39"/>
  <c r="G9" i="39"/>
  <c r="G8" i="39"/>
  <c r="C8" i="39"/>
  <c r="G6" i="39"/>
  <c r="F13" i="1"/>
  <c r="G13" i="1"/>
  <c r="G9" i="27"/>
  <c r="F23" i="27"/>
  <c r="F12" i="27"/>
  <c r="G6" i="27"/>
  <c r="F11" i="27"/>
  <c r="G8" i="27"/>
  <c r="C8" i="27"/>
  <c r="F14" i="27"/>
  <c r="G23" i="39" l="1"/>
  <c r="G24" i="39" s="1"/>
  <c r="G26" i="39" s="1"/>
  <c r="G29" i="39" s="1"/>
  <c r="O2" i="1"/>
  <c r="O3" i="1"/>
  <c r="O4" i="1"/>
  <c r="O5" i="1"/>
  <c r="O6" i="1"/>
  <c r="O7" i="1"/>
  <c r="O8" i="1"/>
  <c r="O9" i="1"/>
  <c r="O10" i="1"/>
  <c r="O11" i="1"/>
  <c r="O12" i="1"/>
  <c r="G21" i="27" l="1"/>
  <c r="G22" i="27"/>
  <c r="L2" i="1"/>
  <c r="N2" i="1"/>
  <c r="N3" i="1"/>
  <c r="N4" i="1"/>
  <c r="N5" i="1"/>
  <c r="N6" i="1"/>
  <c r="N7" i="1"/>
  <c r="N8" i="1"/>
  <c r="N9" i="1"/>
  <c r="N10" i="1"/>
  <c r="G19" i="27" s="1"/>
  <c r="N11" i="1"/>
  <c r="N12" i="1"/>
  <c r="L3" i="1"/>
  <c r="L4" i="1"/>
  <c r="L5" i="1"/>
  <c r="L6" i="1"/>
  <c r="L7" i="1"/>
  <c r="L8" i="1"/>
  <c r="L9" i="1"/>
  <c r="L10" i="1"/>
  <c r="L11" i="1"/>
  <c r="L12" i="1"/>
  <c r="H2" i="1"/>
  <c r="J3" i="1"/>
  <c r="H4" i="1"/>
  <c r="J4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K2" i="1"/>
  <c r="K3" i="1"/>
  <c r="K4" i="1"/>
  <c r="K5" i="1"/>
  <c r="K6" i="1"/>
  <c r="K7" i="1"/>
  <c r="K8" i="1"/>
  <c r="K9" i="1"/>
  <c r="K10" i="1"/>
  <c r="G20" i="27" s="1"/>
  <c r="K11" i="1"/>
  <c r="K12" i="1"/>
  <c r="M8" i="1" l="1"/>
  <c r="L13" i="1"/>
  <c r="M12" i="1"/>
  <c r="M4" i="1"/>
  <c r="Q4" i="1" s="1"/>
  <c r="J2" i="1"/>
  <c r="H13" i="1"/>
  <c r="M7" i="1"/>
  <c r="G18" i="27"/>
  <c r="M10" i="1"/>
  <c r="Q10" i="1" s="1"/>
  <c r="F26" i="27" s="1"/>
  <c r="M6" i="1"/>
  <c r="M2" i="1"/>
  <c r="M11" i="1"/>
  <c r="M3" i="1"/>
  <c r="Q3" i="1" s="1"/>
  <c r="M9" i="1"/>
  <c r="M5" i="1"/>
  <c r="Q11" i="1"/>
  <c r="Q7" i="1"/>
  <c r="Q9" i="1"/>
  <c r="Q5" i="1"/>
  <c r="Q6" i="1"/>
  <c r="Q12" i="1"/>
  <c r="Q8" i="1"/>
  <c r="M13" i="1" l="1"/>
  <c r="G23" i="27"/>
  <c r="G24" i="27"/>
  <c r="G26" i="27" s="1"/>
  <c r="G29" i="27" s="1"/>
  <c r="Q2" i="1"/>
</calcChain>
</file>

<file path=xl/sharedStrings.xml><?xml version="1.0" encoding="utf-8"?>
<sst xmlns="http://schemas.openxmlformats.org/spreadsheetml/2006/main" count="400" uniqueCount="89">
  <si>
    <t>ENCARGADO</t>
  </si>
  <si>
    <t>HABITAT</t>
  </si>
  <si>
    <t>Toro Roig</t>
  </si>
  <si>
    <t>Esmeralda</t>
  </si>
  <si>
    <t>19367665D</t>
  </si>
  <si>
    <t>SERVICIOS</t>
  </si>
  <si>
    <t>Garrido Zambrano</t>
  </si>
  <si>
    <t>Daniela</t>
  </si>
  <si>
    <t>22572573M</t>
  </si>
  <si>
    <t>Arjona Cuenca</t>
  </si>
  <si>
    <t>Magdalena</t>
  </si>
  <si>
    <t>75088459Z</t>
  </si>
  <si>
    <t>USMR</t>
  </si>
  <si>
    <t>Alvarez Porras</t>
  </si>
  <si>
    <t>Fatima</t>
  </si>
  <si>
    <t>75355606Q</t>
  </si>
  <si>
    <t>EMPLEADO</t>
  </si>
  <si>
    <t>SANIDAD</t>
  </si>
  <si>
    <t>Ramos Castaño</t>
  </si>
  <si>
    <t>Enric</t>
  </si>
  <si>
    <t>59135767F</t>
  </si>
  <si>
    <t>Muñoz Marcos</t>
  </si>
  <si>
    <t>Dionisio</t>
  </si>
  <si>
    <t>89295063R</t>
  </si>
  <si>
    <t>Millan Rodrigo</t>
  </si>
  <si>
    <t>Felipe</t>
  </si>
  <si>
    <t>06536155S</t>
  </si>
  <si>
    <t>Godoy Quintero</t>
  </si>
  <si>
    <t>Rosario</t>
  </si>
  <si>
    <t>85059801M</t>
  </si>
  <si>
    <t>Chacon Lin</t>
  </si>
  <si>
    <t>Lorenzo</t>
  </si>
  <si>
    <t>82594227P</t>
  </si>
  <si>
    <t>Andreu Peinado</t>
  </si>
  <si>
    <t>Joseph</t>
  </si>
  <si>
    <t>39280218J</t>
  </si>
  <si>
    <t>Aguilera Davila</t>
  </si>
  <si>
    <t>Cristina</t>
  </si>
  <si>
    <t>25928378H</t>
  </si>
  <si>
    <t>PLUS CATEGORÍA</t>
  </si>
  <si>
    <t>INCREMENTO ANTIGÜEDAD</t>
  </si>
  <si>
    <t>ANTIGÜEDAD</t>
  </si>
  <si>
    <t>CATEGORÍA</t>
  </si>
  <si>
    <t>FEDERACIÓN</t>
  </si>
  <si>
    <t>APELLIDOS</t>
  </si>
  <si>
    <t>NOMBRE</t>
  </si>
  <si>
    <t>Nº EMPLEADO</t>
  </si>
  <si>
    <t>DNI</t>
  </si>
  <si>
    <t>SALARIO BASE</t>
  </si>
  <si>
    <t>Total</t>
  </si>
  <si>
    <t>SUPERVISOR</t>
  </si>
  <si>
    <t>MANUTENCIÓN</t>
  </si>
  <si>
    <t>% CONTRATACIÓN</t>
  </si>
  <si>
    <t>TRANSPORTE</t>
  </si>
  <si>
    <t>COMPLEMENTARIAS</t>
  </si>
  <si>
    <t>IRPF %</t>
  </si>
  <si>
    <t>ANUAL</t>
  </si>
  <si>
    <t>1ER TRAMO: 40000</t>
  </si>
  <si>
    <t>2º TRAMO: 46000</t>
  </si>
  <si>
    <t>3º TRAMO:60000</t>
  </si>
  <si>
    <t>&gt;</t>
  </si>
  <si>
    <t>&lt;</t>
  </si>
  <si>
    <t>SALARIO FINAL</t>
  </si>
  <si>
    <t>=([@[SALARIO FINAL]]+[@[INCREMENTO ANTIGÜEDAD]]+[@[PLUS CATEGORÍA]])*14</t>
  </si>
  <si>
    <t>BOLETIN DE NÓMINA</t>
  </si>
  <si>
    <t>Total días:</t>
  </si>
  <si>
    <t>Periodo de liquidación</t>
  </si>
  <si>
    <t>EMPRESA</t>
  </si>
  <si>
    <t>TRABAJADOR</t>
  </si>
  <si>
    <t>nº Empleado:</t>
  </si>
  <si>
    <t>DNI:</t>
  </si>
  <si>
    <t>Nombre:</t>
  </si>
  <si>
    <t>Apellidos:</t>
  </si>
  <si>
    <t>Razón social:</t>
  </si>
  <si>
    <t>Domicilio:</t>
  </si>
  <si>
    <t>CIF:</t>
  </si>
  <si>
    <t>C.C.C:</t>
  </si>
  <si>
    <t>COMPLEMENTO DE TRANSPORTE</t>
  </si>
  <si>
    <t>PLUS ANTIGÜEDAD</t>
  </si>
  <si>
    <t>PLUS DE CATEGORÍA</t>
  </si>
  <si>
    <t>HORAS COMPLEMENTARIAS</t>
  </si>
  <si>
    <t>TIPO IRPF</t>
  </si>
  <si>
    <t>DETALLE</t>
  </si>
  <si>
    <t>UNIDADES</t>
  </si>
  <si>
    <t>TOTAL</t>
  </si>
  <si>
    <t>SALARIO NETO</t>
  </si>
  <si>
    <t>TOTAL DEVENGOS</t>
  </si>
  <si>
    <t>% JORNADA</t>
  </si>
  <si>
    <t>=SI([@CATEGORÍA]="EMPLEADO";2500;SI([@CATEGORÍA]="ENCARGADO";2550;2600))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</si>
</sst>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6" formatCode="#,##0.00\ &quot;€&quot;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0" tint="-4.9989318521683403E-2"/>
      <name val="Berlin Sans FB"/>
      <family val="2"/>
    </font>
    <font>
      <sz val="11"/>
      <color theme="1"/>
      <name val="Berlin Sans FB"/>
      <family val="2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9">
    <xf numFmtId="0" fontId="0" fillId="0" borderId="0" xfId="0"/>
    <xf numFmtId="1" fontId="0" fillId="0" borderId="0" xfId="0" applyNumberFormat="1"/>
    <xf numFmtId="0" fontId="0" fillId="0" borderId="0" xfId="0" applyNumberFormat="1"/>
    <xf numFmtId="49" fontId="1" fillId="0" borderId="0" xfId="0" applyNumberFormat="1" applyFont="1"/>
    <xf numFmtId="49" fontId="2" fillId="0" borderId="0" xfId="0" applyNumberFormat="1" applyFont="1"/>
    <xf numFmtId="9" fontId="0" fillId="0" borderId="0" xfId="0" applyNumberFormat="1"/>
    <xf numFmtId="0" fontId="5" fillId="0" borderId="0" xfId="0" applyNumberFormat="1" applyFont="1"/>
    <xf numFmtId="0" fontId="5" fillId="0" borderId="0" xfId="0" applyFont="1"/>
    <xf numFmtId="9" fontId="0" fillId="0" borderId="0" xfId="1" applyFont="1"/>
    <xf numFmtId="49" fontId="6" fillId="0" borderId="0" xfId="0" applyNumberFormat="1" applyFont="1"/>
    <xf numFmtId="0" fontId="0" fillId="0" borderId="9" xfId="0" applyBorder="1"/>
    <xf numFmtId="0" fontId="0" fillId="0" borderId="0" xfId="0" applyBorder="1"/>
    <xf numFmtId="0" fontId="8" fillId="0" borderId="0" xfId="0" applyFont="1"/>
    <xf numFmtId="0" fontId="8" fillId="0" borderId="9" xfId="0" applyFont="1" applyBorder="1"/>
    <xf numFmtId="0" fontId="8" fillId="0" borderId="4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/>
    <xf numFmtId="0" fontId="8" fillId="0" borderId="5" xfId="0" applyFont="1" applyBorder="1"/>
    <xf numFmtId="0" fontId="8" fillId="0" borderId="6" xfId="0" applyFont="1" applyBorder="1" applyAlignment="1">
      <alignment horizontal="right"/>
    </xf>
    <xf numFmtId="0" fontId="8" fillId="0" borderId="7" xfId="0" applyFont="1" applyBorder="1"/>
    <xf numFmtId="0" fontId="8" fillId="0" borderId="8" xfId="0" applyFont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0" xfId="0" applyBorder="1" applyAlignment="1">
      <alignment horizontal="right"/>
    </xf>
    <xf numFmtId="0" fontId="0" fillId="4" borderId="9" xfId="0" applyFill="1" applyBorder="1"/>
    <xf numFmtId="0" fontId="4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0" fillId="0" borderId="0" xfId="0" applyBorder="1" applyAlignment="1"/>
    <xf numFmtId="0" fontId="0" fillId="5" borderId="9" xfId="0" applyFill="1" applyBorder="1"/>
    <xf numFmtId="0" fontId="0" fillId="0" borderId="14" xfId="0" applyBorder="1"/>
    <xf numFmtId="0" fontId="4" fillId="0" borderId="15" xfId="0" applyFont="1" applyBorder="1"/>
    <xf numFmtId="0" fontId="9" fillId="0" borderId="15" xfId="0" applyFont="1" applyBorder="1"/>
    <xf numFmtId="0" fontId="10" fillId="0" borderId="16" xfId="0" applyFont="1" applyBorder="1"/>
    <xf numFmtId="0" fontId="0" fillId="0" borderId="0" xfId="0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0" fillId="0" borderId="10" xfId="0" applyBorder="1" applyAlignment="1">
      <alignment horizontal="right"/>
    </xf>
    <xf numFmtId="0" fontId="7" fillId="2" borderId="0" xfId="0" applyFont="1" applyFill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10" xfId="0" applyFont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3" fontId="8" fillId="0" borderId="7" xfId="0" applyNumberFormat="1" applyFont="1" applyBorder="1" applyAlignment="1">
      <alignment horizontal="left"/>
    </xf>
    <xf numFmtId="14" fontId="0" fillId="0" borderId="0" xfId="0" applyNumberFormat="1"/>
    <xf numFmtId="1" fontId="8" fillId="0" borderId="9" xfId="0" applyNumberFormat="1" applyFont="1" applyBorder="1"/>
    <xf numFmtId="14" fontId="8" fillId="0" borderId="9" xfId="0" applyNumberFormat="1" applyFont="1" applyBorder="1" applyAlignment="1"/>
    <xf numFmtId="9" fontId="0" fillId="4" borderId="9" xfId="1" applyFont="1" applyFill="1" applyBorder="1"/>
    <xf numFmtId="0" fontId="0" fillId="0" borderId="18" xfId="0" applyBorder="1"/>
    <xf numFmtId="0" fontId="4" fillId="0" borderId="19" xfId="0" applyFont="1" applyBorder="1"/>
    <xf numFmtId="0" fontId="8" fillId="0" borderId="18" xfId="0" applyFont="1" applyBorder="1"/>
    <xf numFmtId="0" fontId="8" fillId="0" borderId="17" xfId="0" applyFont="1" applyBorder="1"/>
    <xf numFmtId="166" fontId="0" fillId="0" borderId="9" xfId="0" applyNumberFormat="1" applyBorder="1"/>
    <xf numFmtId="166" fontId="0" fillId="0" borderId="18" xfId="0" applyNumberFormat="1" applyBorder="1"/>
    <xf numFmtId="166" fontId="4" fillId="6" borderId="17" xfId="0" applyNumberFormat="1" applyFont="1" applyFill="1" applyBorder="1"/>
    <xf numFmtId="166" fontId="0" fillId="0" borderId="10" xfId="0" applyNumberFormat="1" applyBorder="1"/>
    <xf numFmtId="166" fontId="0" fillId="0" borderId="14" xfId="0" applyNumberFormat="1" applyBorder="1"/>
    <xf numFmtId="166" fontId="10" fillId="0" borderId="16" xfId="0" applyNumberFormat="1" applyFont="1" applyBorder="1"/>
    <xf numFmtId="0" fontId="7" fillId="2" borderId="0" xfId="0" applyFont="1" applyFill="1" applyAlignment="1">
      <alignment horizontal="center"/>
    </xf>
    <xf numFmtId="44" fontId="0" fillId="0" borderId="0" xfId="2" applyFont="1"/>
  </cellXfs>
  <cellStyles count="3">
    <cellStyle name="Moneda" xfId="2" builtinId="4"/>
    <cellStyle name="Normal" xfId="0" builtinId="0"/>
    <cellStyle name="Porcentaje" xfId="1" builtinId="5"/>
  </cellStyles>
  <dxfs count="10">
    <dxf>
      <numFmt numFmtId="1" formatCode="0"/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a2" displayName="Tabla2" ref="A1:Q13" totalsRowCount="1">
  <autoFilter ref="A1:Q12"/>
  <tableColumns count="17">
    <tableColumn id="1" name="DNI" totalsRowLabel="Total"/>
    <tableColumn id="2" name="Nº EMPLEADO"/>
    <tableColumn id="3" name="NOMBRE"/>
    <tableColumn id="4" name="APELLIDOS"/>
    <tableColumn id="5" name="FEDERACIÓN"/>
    <tableColumn id="6" name="CATEGORÍA" totalsRowFunction="count"/>
    <tableColumn id="7" name="ANTIGÜEDAD" totalsRowFunction="average" totalsRowDxfId="1"/>
    <tableColumn id="8" name="SALARIO BASE" totalsRowFunction="sum" dataDxfId="9">
      <calculatedColumnFormula>IF(Tabla2[[#This Row],[CATEGORÍA]]="EMPLEADO",2500,IF(Tabla2[[#This Row],[CATEGORÍA]]="ENCARGADO",2550,2600))</calculatedColumnFormula>
    </tableColumn>
    <tableColumn id="15" name="% CONTRATACIÓN" dataDxfId="8"/>
    <tableColumn id="16" name="SALARIO FINAL" dataDxfId="7">
      <calculatedColumnFormula>Tabla2[[#This Row],[SALARIO BASE]]*(Tabla2[[#This Row],[% CONTRATACIÓN]]/100)</calculatedColumnFormula>
    </tableColumn>
    <tableColumn id="9" name="INCREMENTO ANTIGÜEDAD" dataDxfId="6">
      <calculatedColumnFormula>Tabla2[[#This Row],[ANTIGÜEDAD]]*50</calculatedColumnFormula>
    </tableColumn>
    <tableColumn id="10" name="PLUS CATEGORÍA" totalsRowFunction="sum" dataDxfId="5">
      <calculatedColumnFormula>IF(Tabla2[[#This Row],[CATEGORÍA]]="EMPLEADO",60,IF(Tabla2[[#This Row],[CATEGORÍA]]="ENCARGADO",200,300))</calculatedColumnFormula>
    </tableColumn>
    <tableColumn id="17" name="ANUAL" totalsRowFunction="average" totalsRowDxfId="0" dataCellStyle="Moneda">
      <calculatedColumnFormula>(Tabla2[[#This Row],[SALARIO FINAL]]+Tabla2[[#This Row],[INCREMENTO ANTIGÜEDAD]]+Tabla2[[#This Row],[PLUS CATEGORÍA]])*14</calculatedColumnFormula>
    </tableColumn>
    <tableColumn id="11" name="TRANSPORTE" dataDxfId="4">
      <calculatedColumnFormula>50</calculatedColumnFormula>
    </tableColumn>
    <tableColumn id="12" name="MANUTENCIÓN" dataDxfId="3">
      <calculatedColumnFormula>150</calculatedColumnFormula>
    </tableColumn>
    <tableColumn id="13" name="COMPLEMENTARIAS" dataDxfId="2"/>
    <tableColumn id="14" name="IRPF %" dataCellStyle="Porcentaje">
      <calculatedColumnFormula>IF(Tabla2[[#This Row],[ANUAL]]&lt;40000,22%,IF(Tabla2[[#This Row],[ANUAL]]&lt;46000,27%,38%))</calculatedColumnFormula>
    </tableColumn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18"/>
  <sheetViews>
    <sheetView tabSelected="1" topLeftCell="J1" zoomScale="150" zoomScaleNormal="150" workbookViewId="0">
      <selection activeCell="J16" sqref="J16"/>
    </sheetView>
  </sheetViews>
  <sheetFormatPr baseColWidth="10" defaultRowHeight="15" x14ac:dyDescent="0.25"/>
  <cols>
    <col min="2" max="2" width="15.5703125" customWidth="1"/>
    <col min="4" max="4" width="12.5703125" customWidth="1"/>
    <col min="5" max="5" width="14.42578125" customWidth="1"/>
    <col min="6" max="6" width="13.28515625" customWidth="1"/>
    <col min="7" max="7" width="14.85546875" customWidth="1"/>
    <col min="8" max="8" width="15.5703125" customWidth="1"/>
    <col min="9" max="9" width="19.7109375" bestFit="1" customWidth="1"/>
    <col min="10" max="10" width="19.7109375" customWidth="1"/>
    <col min="11" max="11" width="27.140625" customWidth="1"/>
    <col min="12" max="13" width="18" customWidth="1"/>
    <col min="14" max="14" width="14.85546875" bestFit="1" customWidth="1"/>
    <col min="15" max="15" width="17.28515625" bestFit="1" customWidth="1"/>
    <col min="16" max="16" width="21.42578125" bestFit="1" customWidth="1"/>
  </cols>
  <sheetData>
    <row r="1" spans="1:17" x14ac:dyDescent="0.25">
      <c r="A1" t="s">
        <v>47</v>
      </c>
      <c r="B1" t="s">
        <v>46</v>
      </c>
      <c r="C1" t="s">
        <v>45</v>
      </c>
      <c r="D1" t="s">
        <v>44</v>
      </c>
      <c r="E1" t="s">
        <v>43</v>
      </c>
      <c r="F1" t="s">
        <v>42</v>
      </c>
      <c r="G1" t="s">
        <v>41</v>
      </c>
      <c r="H1" t="s">
        <v>48</v>
      </c>
      <c r="I1" t="s">
        <v>52</v>
      </c>
      <c r="J1" t="s">
        <v>62</v>
      </c>
      <c r="K1" t="s">
        <v>40</v>
      </c>
      <c r="L1" t="s">
        <v>39</v>
      </c>
      <c r="M1" t="s">
        <v>56</v>
      </c>
      <c r="N1" t="s">
        <v>53</v>
      </c>
      <c r="O1" t="s">
        <v>51</v>
      </c>
      <c r="P1" t="s">
        <v>54</v>
      </c>
      <c r="Q1" t="s">
        <v>55</v>
      </c>
    </row>
    <row r="2" spans="1:17" x14ac:dyDescent="0.25">
      <c r="A2" t="s">
        <v>38</v>
      </c>
      <c r="B2">
        <v>60546</v>
      </c>
      <c r="C2" t="s">
        <v>37</v>
      </c>
      <c r="D2" t="s">
        <v>36</v>
      </c>
      <c r="E2" t="s">
        <v>17</v>
      </c>
      <c r="F2" t="s">
        <v>16</v>
      </c>
      <c r="G2">
        <v>7</v>
      </c>
      <c r="H2">
        <f>IF(Tabla2[[#This Row],[CATEGORÍA]]="EMPLEADO",2500,IF(Tabla2[[#This Row],[CATEGORÍA]]="ENCARGADO",2550,2600))</f>
        <v>2500</v>
      </c>
      <c r="I2" s="2">
        <v>75</v>
      </c>
      <c r="J2" s="2">
        <f>Tabla2[[#This Row],[SALARIO BASE]]*(Tabla2[[#This Row],[% CONTRATACIÓN]]/100)</f>
        <v>1875</v>
      </c>
      <c r="K2">
        <f>Tabla2[[#This Row],[ANTIGÜEDAD]]*50</f>
        <v>350</v>
      </c>
      <c r="L2">
        <f>IF(Tabla2[[#This Row],[CATEGORÍA]]="EMPLEADO",60,IF(Tabla2[[#This Row],[CATEGORÍA]]="ENCARGADO",200,300))</f>
        <v>60</v>
      </c>
      <c r="M2" s="68">
        <f>(Tabla2[[#This Row],[SALARIO FINAL]]+Tabla2[[#This Row],[INCREMENTO ANTIGÜEDAD]]+Tabla2[[#This Row],[PLUS CATEGORÍA]])*14</f>
        <v>31990</v>
      </c>
      <c r="N2" s="2">
        <f>50</f>
        <v>50</v>
      </c>
      <c r="O2" s="2">
        <f>150</f>
        <v>150</v>
      </c>
      <c r="P2" s="2">
        <v>2</v>
      </c>
      <c r="Q2" s="8">
        <f>IF(Tabla2[[#This Row],[ANUAL]]&lt;40000,22%,IF(Tabla2[[#This Row],[ANUAL]]&lt;46000,27%,38%))</f>
        <v>0.22</v>
      </c>
    </row>
    <row r="3" spans="1:17" x14ac:dyDescent="0.25">
      <c r="A3" t="s">
        <v>35</v>
      </c>
      <c r="B3">
        <v>46906</v>
      </c>
      <c r="C3" t="s">
        <v>34</v>
      </c>
      <c r="D3" t="s">
        <v>33</v>
      </c>
      <c r="E3" t="s">
        <v>5</v>
      </c>
      <c r="F3" t="s">
        <v>50</v>
      </c>
      <c r="G3">
        <v>17</v>
      </c>
      <c r="H3">
        <f>IF(Tabla2[[#This Row],[CATEGORÍA]]="EMPLEADO",2500,IF(Tabla2[[#This Row],[CATEGORÍA]]="ENCARGADO",2550,2600))</f>
        <v>2600</v>
      </c>
      <c r="I3" s="2">
        <v>50</v>
      </c>
      <c r="J3" s="2">
        <f>Tabla2[[#This Row],[SALARIO BASE]]*(Tabla2[[#This Row],[% CONTRATACIÓN]]/100)</f>
        <v>1300</v>
      </c>
      <c r="K3">
        <f>Tabla2[[#This Row],[ANTIGÜEDAD]]*50</f>
        <v>850</v>
      </c>
      <c r="L3">
        <f>IF(Tabla2[[#This Row],[CATEGORÍA]]="EMPLEADO",60,IF(Tabla2[[#This Row],[CATEGORÍA]]="ENCARGADO",200,300))</f>
        <v>300</v>
      </c>
      <c r="M3" s="68">
        <f>(Tabla2[[#This Row],[SALARIO FINAL]]+Tabla2[[#This Row],[INCREMENTO ANTIGÜEDAD]]+Tabla2[[#This Row],[PLUS CATEGORÍA]])*14</f>
        <v>34300</v>
      </c>
      <c r="N3" s="2">
        <f>50</f>
        <v>50</v>
      </c>
      <c r="O3" s="2">
        <f>150</f>
        <v>150</v>
      </c>
      <c r="P3" s="2">
        <v>4</v>
      </c>
      <c r="Q3" s="8">
        <f>IF(Tabla2[[#This Row],[ANUAL]]&lt;40000,22%,IF(Tabla2[[#This Row],[ANUAL]]&lt;46000,27%,38%))</f>
        <v>0.22</v>
      </c>
    </row>
    <row r="4" spans="1:17" x14ac:dyDescent="0.25">
      <c r="A4" t="s">
        <v>32</v>
      </c>
      <c r="B4">
        <v>70871</v>
      </c>
      <c r="C4" t="s">
        <v>31</v>
      </c>
      <c r="D4" t="s">
        <v>30</v>
      </c>
      <c r="E4" t="s">
        <v>1</v>
      </c>
      <c r="F4" t="s">
        <v>16</v>
      </c>
      <c r="G4">
        <v>16</v>
      </c>
      <c r="H4">
        <f>IF(Tabla2[[#This Row],[CATEGORÍA]]="EMPLEADO",2500,IF(Tabla2[[#This Row],[CATEGORÍA]]="ENCARGADO",2550,2600))</f>
        <v>2500</v>
      </c>
      <c r="I4" s="2">
        <v>100</v>
      </c>
      <c r="J4" s="2">
        <f>Tabla2[[#This Row],[SALARIO BASE]]*(Tabla2[[#This Row],[% CONTRATACIÓN]]/100)</f>
        <v>2500</v>
      </c>
      <c r="K4">
        <f>Tabla2[[#This Row],[ANTIGÜEDAD]]*50</f>
        <v>800</v>
      </c>
      <c r="L4">
        <f>IF(Tabla2[[#This Row],[CATEGORÍA]]="EMPLEADO",60,IF(Tabla2[[#This Row],[CATEGORÍA]]="ENCARGADO",200,300))</f>
        <v>60</v>
      </c>
      <c r="M4" s="68">
        <f>(Tabla2[[#This Row],[SALARIO FINAL]]+Tabla2[[#This Row],[INCREMENTO ANTIGÜEDAD]]+Tabla2[[#This Row],[PLUS CATEGORÍA]])*14</f>
        <v>47040</v>
      </c>
      <c r="N4" s="2">
        <f>50</f>
        <v>50</v>
      </c>
      <c r="O4" s="2">
        <f>150</f>
        <v>150</v>
      </c>
      <c r="P4" s="2"/>
      <c r="Q4" s="8">
        <f>IF(Tabla2[[#This Row],[ANUAL]]&lt;40000,22%,IF(Tabla2[[#This Row],[ANUAL]]&lt;46000,27%,38%))</f>
        <v>0.38</v>
      </c>
    </row>
    <row r="5" spans="1:17" x14ac:dyDescent="0.25">
      <c r="A5" t="s">
        <v>29</v>
      </c>
      <c r="B5">
        <v>90681</v>
      </c>
      <c r="C5" t="s">
        <v>28</v>
      </c>
      <c r="D5" t="s">
        <v>27</v>
      </c>
      <c r="E5" t="s">
        <v>17</v>
      </c>
      <c r="F5" t="s">
        <v>16</v>
      </c>
      <c r="G5">
        <v>4</v>
      </c>
      <c r="H5">
        <f>IF(Tabla2[[#This Row],[CATEGORÍA]]="EMPLEADO",2500,IF(Tabla2[[#This Row],[CATEGORÍA]]="ENCARGADO",2550,2600))</f>
        <v>2500</v>
      </c>
      <c r="I5" s="2">
        <v>50</v>
      </c>
      <c r="J5" s="2">
        <f>Tabla2[[#This Row],[SALARIO BASE]]*(Tabla2[[#This Row],[% CONTRATACIÓN]]/100)</f>
        <v>1250</v>
      </c>
      <c r="K5">
        <f>Tabla2[[#This Row],[ANTIGÜEDAD]]*50</f>
        <v>200</v>
      </c>
      <c r="L5">
        <f>IF(Tabla2[[#This Row],[CATEGORÍA]]="EMPLEADO",60,IF(Tabla2[[#This Row],[CATEGORÍA]]="ENCARGADO",200,300))</f>
        <v>60</v>
      </c>
      <c r="M5" s="68">
        <f>(Tabla2[[#This Row],[SALARIO FINAL]]+Tabla2[[#This Row],[INCREMENTO ANTIGÜEDAD]]+Tabla2[[#This Row],[PLUS CATEGORÍA]])*14</f>
        <v>21140</v>
      </c>
      <c r="N5" s="2">
        <f>50</f>
        <v>50</v>
      </c>
      <c r="O5" s="2">
        <f>150</f>
        <v>150</v>
      </c>
      <c r="P5" s="2">
        <v>3</v>
      </c>
      <c r="Q5" s="8">
        <f>IF(Tabla2[[#This Row],[ANUAL]]&lt;40000,22%,IF(Tabla2[[#This Row],[ANUAL]]&lt;46000,27%,38%))</f>
        <v>0.22</v>
      </c>
    </row>
    <row r="6" spans="1:17" x14ac:dyDescent="0.25">
      <c r="A6" t="s">
        <v>26</v>
      </c>
      <c r="B6">
        <v>50050</v>
      </c>
      <c r="C6" t="s">
        <v>25</v>
      </c>
      <c r="D6" t="s">
        <v>24</v>
      </c>
      <c r="E6" t="s">
        <v>12</v>
      </c>
      <c r="F6" t="s">
        <v>50</v>
      </c>
      <c r="G6">
        <v>20</v>
      </c>
      <c r="H6">
        <f>IF(Tabla2[[#This Row],[CATEGORÍA]]="EMPLEADO",2500,IF(Tabla2[[#This Row],[CATEGORÍA]]="ENCARGADO",2550,2600))</f>
        <v>2600</v>
      </c>
      <c r="I6" s="2">
        <v>100</v>
      </c>
      <c r="J6" s="2">
        <f>Tabla2[[#This Row],[SALARIO BASE]]*(Tabla2[[#This Row],[% CONTRATACIÓN]]/100)</f>
        <v>2600</v>
      </c>
      <c r="K6">
        <f>Tabla2[[#This Row],[ANTIGÜEDAD]]*50</f>
        <v>1000</v>
      </c>
      <c r="L6">
        <f>IF(Tabla2[[#This Row],[CATEGORÍA]]="EMPLEADO",60,IF(Tabla2[[#This Row],[CATEGORÍA]]="ENCARGADO",200,300))</f>
        <v>300</v>
      </c>
      <c r="M6" s="68">
        <f>(Tabla2[[#This Row],[SALARIO FINAL]]+Tabla2[[#This Row],[INCREMENTO ANTIGÜEDAD]]+Tabla2[[#This Row],[PLUS CATEGORÍA]])*14</f>
        <v>54600</v>
      </c>
      <c r="N6" s="2">
        <f>50</f>
        <v>50</v>
      </c>
      <c r="O6" s="2">
        <f>150</f>
        <v>150</v>
      </c>
      <c r="P6" s="2"/>
      <c r="Q6" s="8">
        <f>IF(Tabla2[[#This Row],[ANUAL]]&lt;40000,22%,IF(Tabla2[[#This Row],[ANUAL]]&lt;46000,27%,38%))</f>
        <v>0.38</v>
      </c>
    </row>
    <row r="7" spans="1:17" x14ac:dyDescent="0.25">
      <c r="A7" t="s">
        <v>23</v>
      </c>
      <c r="B7">
        <v>52976</v>
      </c>
      <c r="C7" t="s">
        <v>22</v>
      </c>
      <c r="D7" t="s">
        <v>21</v>
      </c>
      <c r="E7" t="s">
        <v>5</v>
      </c>
      <c r="F7" t="s">
        <v>16</v>
      </c>
      <c r="G7">
        <v>13</v>
      </c>
      <c r="H7">
        <f>IF(Tabla2[[#This Row],[CATEGORÍA]]="EMPLEADO",2500,IF(Tabla2[[#This Row],[CATEGORÍA]]="ENCARGADO",2550,2600))</f>
        <v>2500</v>
      </c>
      <c r="I7" s="2">
        <v>75</v>
      </c>
      <c r="J7" s="2">
        <f>Tabla2[[#This Row],[SALARIO BASE]]*(Tabla2[[#This Row],[% CONTRATACIÓN]]/100)</f>
        <v>1875</v>
      </c>
      <c r="K7">
        <f>Tabla2[[#This Row],[ANTIGÜEDAD]]*50</f>
        <v>650</v>
      </c>
      <c r="L7">
        <f>IF(Tabla2[[#This Row],[CATEGORÍA]]="EMPLEADO",60,IF(Tabla2[[#This Row],[CATEGORÍA]]="ENCARGADO",200,300))</f>
        <v>60</v>
      </c>
      <c r="M7" s="68">
        <f>(Tabla2[[#This Row],[SALARIO FINAL]]+Tabla2[[#This Row],[INCREMENTO ANTIGÜEDAD]]+Tabla2[[#This Row],[PLUS CATEGORÍA]])*14</f>
        <v>36190</v>
      </c>
      <c r="N7" s="2">
        <f>50</f>
        <v>50</v>
      </c>
      <c r="O7" s="2">
        <f>150</f>
        <v>150</v>
      </c>
      <c r="P7" s="2">
        <v>4</v>
      </c>
      <c r="Q7" s="8">
        <f>IF(Tabla2[[#This Row],[ANUAL]]&lt;40000,22%,IF(Tabla2[[#This Row],[ANUAL]]&lt;46000,27%,38%))</f>
        <v>0.22</v>
      </c>
    </row>
    <row r="8" spans="1:17" x14ac:dyDescent="0.25">
      <c r="A8" t="s">
        <v>20</v>
      </c>
      <c r="B8">
        <v>68631</v>
      </c>
      <c r="C8" t="s">
        <v>19</v>
      </c>
      <c r="D8" t="s">
        <v>18</v>
      </c>
      <c r="E8" t="s">
        <v>17</v>
      </c>
      <c r="F8" t="s">
        <v>16</v>
      </c>
      <c r="G8">
        <v>10</v>
      </c>
      <c r="H8">
        <f>IF(Tabla2[[#This Row],[CATEGORÍA]]="EMPLEADO",2500,IF(Tabla2[[#This Row],[CATEGORÍA]]="ENCARGADO",2550,2600))</f>
        <v>2500</v>
      </c>
      <c r="I8" s="2">
        <v>100</v>
      </c>
      <c r="J8" s="2">
        <f>Tabla2[[#This Row],[SALARIO BASE]]*(Tabla2[[#This Row],[% CONTRATACIÓN]]/100)</f>
        <v>2500</v>
      </c>
      <c r="K8">
        <f>Tabla2[[#This Row],[ANTIGÜEDAD]]*50</f>
        <v>500</v>
      </c>
      <c r="L8">
        <f>IF(Tabla2[[#This Row],[CATEGORÍA]]="EMPLEADO",60,IF(Tabla2[[#This Row],[CATEGORÍA]]="ENCARGADO",200,300))</f>
        <v>60</v>
      </c>
      <c r="M8" s="68">
        <f>(Tabla2[[#This Row],[SALARIO FINAL]]+Tabla2[[#This Row],[INCREMENTO ANTIGÜEDAD]]+Tabla2[[#This Row],[PLUS CATEGORÍA]])*14</f>
        <v>42840</v>
      </c>
      <c r="N8" s="2">
        <f>50</f>
        <v>50</v>
      </c>
      <c r="O8" s="2">
        <f>150</f>
        <v>150</v>
      </c>
      <c r="P8" s="2"/>
      <c r="Q8" s="8">
        <f>IF(Tabla2[[#This Row],[ANUAL]]&lt;40000,22%,IF(Tabla2[[#This Row],[ANUAL]]&lt;46000,27%,38%))</f>
        <v>0.27</v>
      </c>
    </row>
    <row r="9" spans="1:17" x14ac:dyDescent="0.25">
      <c r="A9" t="s">
        <v>15</v>
      </c>
      <c r="B9">
        <v>53317</v>
      </c>
      <c r="C9" t="s">
        <v>14</v>
      </c>
      <c r="D9" t="s">
        <v>13</v>
      </c>
      <c r="E9" t="s">
        <v>12</v>
      </c>
      <c r="F9" t="s">
        <v>0</v>
      </c>
      <c r="G9">
        <v>2</v>
      </c>
      <c r="H9">
        <f>IF(Tabla2[[#This Row],[CATEGORÍA]]="EMPLEADO",2500,IF(Tabla2[[#This Row],[CATEGORÍA]]="ENCARGADO",2550,2600))</f>
        <v>2550</v>
      </c>
      <c r="I9" s="2">
        <v>75</v>
      </c>
      <c r="J9" s="2">
        <f>Tabla2[[#This Row],[SALARIO BASE]]*(Tabla2[[#This Row],[% CONTRATACIÓN]]/100)</f>
        <v>1912.5</v>
      </c>
      <c r="K9">
        <f>Tabla2[[#This Row],[ANTIGÜEDAD]]*50</f>
        <v>100</v>
      </c>
      <c r="L9">
        <f>IF(Tabla2[[#This Row],[CATEGORÍA]]="EMPLEADO",60,IF(Tabla2[[#This Row],[CATEGORÍA]]="ENCARGADO",200,300))</f>
        <v>200</v>
      </c>
      <c r="M9" s="68">
        <f>(Tabla2[[#This Row],[SALARIO FINAL]]+Tabla2[[#This Row],[INCREMENTO ANTIGÜEDAD]]+Tabla2[[#This Row],[PLUS CATEGORÍA]])*14</f>
        <v>30975</v>
      </c>
      <c r="N9" s="2">
        <f>50</f>
        <v>50</v>
      </c>
      <c r="O9" s="2">
        <f>150</f>
        <v>150</v>
      </c>
      <c r="P9" s="6">
        <v>2</v>
      </c>
      <c r="Q9" s="8">
        <f>IF(Tabla2[[#This Row],[ANUAL]]&lt;40000,22%,IF(Tabla2[[#This Row],[ANUAL]]&lt;46000,27%,38%))</f>
        <v>0.22</v>
      </c>
    </row>
    <row r="10" spans="1:17" x14ac:dyDescent="0.25">
      <c r="A10" t="s">
        <v>11</v>
      </c>
      <c r="B10">
        <v>51349</v>
      </c>
      <c r="C10" t="s">
        <v>10</v>
      </c>
      <c r="D10" t="s">
        <v>9</v>
      </c>
      <c r="E10" t="s">
        <v>1</v>
      </c>
      <c r="F10" t="s">
        <v>0</v>
      </c>
      <c r="G10">
        <v>6</v>
      </c>
      <c r="H10">
        <f>IF(Tabla2[[#This Row],[CATEGORÍA]]="EMPLEADO",2500,IF(Tabla2[[#This Row],[CATEGORÍA]]="ENCARGADO",2550,2600))</f>
        <v>2550</v>
      </c>
      <c r="I10" s="2">
        <v>50</v>
      </c>
      <c r="J10" s="2">
        <f>Tabla2[[#This Row],[SALARIO BASE]]*(Tabla2[[#This Row],[% CONTRATACIÓN]]/100)</f>
        <v>1275</v>
      </c>
      <c r="K10">
        <f>Tabla2[[#This Row],[ANTIGÜEDAD]]*50</f>
        <v>300</v>
      </c>
      <c r="L10">
        <f>IF(Tabla2[[#This Row],[CATEGORÍA]]="EMPLEADO",60,IF(Tabla2[[#This Row],[CATEGORÍA]]="ENCARGADO",200,300))</f>
        <v>200</v>
      </c>
      <c r="M10" s="68">
        <f>(Tabla2[[#This Row],[SALARIO FINAL]]+Tabla2[[#This Row],[INCREMENTO ANTIGÜEDAD]]+Tabla2[[#This Row],[PLUS CATEGORÍA]])*14</f>
        <v>24850</v>
      </c>
      <c r="N10" s="2">
        <f>50</f>
        <v>50</v>
      </c>
      <c r="O10" s="2">
        <f>150</f>
        <v>150</v>
      </c>
      <c r="P10" s="2">
        <v>2</v>
      </c>
      <c r="Q10" s="8">
        <f>IF(Tabla2[[#This Row],[ANUAL]]&lt;40000,22%,IF(Tabla2[[#This Row],[ANUAL]]&lt;46000,27%,38%))</f>
        <v>0.22</v>
      </c>
    </row>
    <row r="11" spans="1:17" x14ac:dyDescent="0.25">
      <c r="A11" t="s">
        <v>8</v>
      </c>
      <c r="B11">
        <v>75856</v>
      </c>
      <c r="C11" t="s">
        <v>7</v>
      </c>
      <c r="D11" t="s">
        <v>6</v>
      </c>
      <c r="E11" t="s">
        <v>5</v>
      </c>
      <c r="F11" t="s">
        <v>0</v>
      </c>
      <c r="G11">
        <v>12</v>
      </c>
      <c r="H11">
        <f>IF(Tabla2[[#This Row],[CATEGORÍA]]="EMPLEADO",2500,IF(Tabla2[[#This Row],[CATEGORÍA]]="ENCARGADO",2550,2600))</f>
        <v>2550</v>
      </c>
      <c r="I11" s="2">
        <v>75</v>
      </c>
      <c r="J11" s="2">
        <f>Tabla2[[#This Row],[SALARIO BASE]]*(Tabla2[[#This Row],[% CONTRATACIÓN]]/100)</f>
        <v>1912.5</v>
      </c>
      <c r="K11">
        <f>Tabla2[[#This Row],[ANTIGÜEDAD]]*50</f>
        <v>600</v>
      </c>
      <c r="L11">
        <f>IF(Tabla2[[#This Row],[CATEGORÍA]]="EMPLEADO",60,IF(Tabla2[[#This Row],[CATEGORÍA]]="ENCARGADO",200,300))</f>
        <v>200</v>
      </c>
      <c r="M11" s="68">
        <f>(Tabla2[[#This Row],[SALARIO FINAL]]+Tabla2[[#This Row],[INCREMENTO ANTIGÜEDAD]]+Tabla2[[#This Row],[PLUS CATEGORÍA]])*14</f>
        <v>37975</v>
      </c>
      <c r="N11" s="2">
        <f>50</f>
        <v>50</v>
      </c>
      <c r="O11" s="2">
        <f>150</f>
        <v>150</v>
      </c>
      <c r="P11" s="2">
        <v>2</v>
      </c>
      <c r="Q11" s="8">
        <f>IF(Tabla2[[#This Row],[ANUAL]]&lt;40000,22%,IF(Tabla2[[#This Row],[ANUAL]]&lt;46000,27%,38%))</f>
        <v>0.22</v>
      </c>
    </row>
    <row r="12" spans="1:17" x14ac:dyDescent="0.25">
      <c r="A12" t="s">
        <v>4</v>
      </c>
      <c r="B12">
        <v>54117</v>
      </c>
      <c r="C12" t="s">
        <v>3</v>
      </c>
      <c r="D12" t="s">
        <v>2</v>
      </c>
      <c r="E12" t="s">
        <v>1</v>
      </c>
      <c r="F12" t="s">
        <v>0</v>
      </c>
      <c r="G12">
        <v>13</v>
      </c>
      <c r="H12">
        <f>IF(Tabla2[[#This Row],[CATEGORÍA]]="EMPLEADO",2500,IF(Tabla2[[#This Row],[CATEGORÍA]]="ENCARGADO",2550,2600))</f>
        <v>2550</v>
      </c>
      <c r="I12" s="2">
        <v>50</v>
      </c>
      <c r="J12" s="2">
        <f>Tabla2[[#This Row],[SALARIO BASE]]*(Tabla2[[#This Row],[% CONTRATACIÓN]]/100)</f>
        <v>1275</v>
      </c>
      <c r="K12">
        <f>Tabla2[[#This Row],[ANTIGÜEDAD]]*50</f>
        <v>650</v>
      </c>
      <c r="L12">
        <f>IF(Tabla2[[#This Row],[CATEGORÍA]]="EMPLEADO",60,IF(Tabla2[[#This Row],[CATEGORÍA]]="ENCARGADO",200,300))</f>
        <v>200</v>
      </c>
      <c r="M12" s="68">
        <f>(Tabla2[[#This Row],[SALARIO FINAL]]+Tabla2[[#This Row],[INCREMENTO ANTIGÜEDAD]]+Tabla2[[#This Row],[PLUS CATEGORÍA]])*14</f>
        <v>29750</v>
      </c>
      <c r="N12" s="2">
        <f>50</f>
        <v>50</v>
      </c>
      <c r="O12" s="2">
        <f>150</f>
        <v>150</v>
      </c>
      <c r="P12" s="2">
        <v>3</v>
      </c>
      <c r="Q12" s="8">
        <f>IF(Tabla2[[#This Row],[ANUAL]]&lt;40000,22%,IF(Tabla2[[#This Row],[ANUAL]]&lt;46000,27%,38%))</f>
        <v>0.22</v>
      </c>
    </row>
    <row r="13" spans="1:17" x14ac:dyDescent="0.25">
      <c r="A13" t="s">
        <v>49</v>
      </c>
      <c r="F13">
        <f>SUBTOTAL(103,Tabla2[CATEGORÍA])</f>
        <v>11</v>
      </c>
      <c r="G13" s="1">
        <f>SUBTOTAL(101,Tabla2[ANTIGÜEDAD])</f>
        <v>10.909090909090908</v>
      </c>
      <c r="H13">
        <f>SUBTOTAL(109,Tabla2[SALARIO BASE])</f>
        <v>27900</v>
      </c>
      <c r="L13">
        <f>SUBTOTAL(109,Tabla2[PLUS CATEGORÍA])</f>
        <v>1700</v>
      </c>
      <c r="M13" s="1">
        <f>SUBTOTAL(101,Tabla2[ANUAL])</f>
        <v>35604.545454545456</v>
      </c>
    </row>
    <row r="14" spans="1:17" x14ac:dyDescent="0.25">
      <c r="O14" t="s">
        <v>57</v>
      </c>
      <c r="P14" t="s">
        <v>58</v>
      </c>
      <c r="Q14" t="s">
        <v>59</v>
      </c>
    </row>
    <row r="15" spans="1:17" x14ac:dyDescent="0.25">
      <c r="O15" s="5">
        <v>0.22</v>
      </c>
      <c r="P15" s="5">
        <v>0.27</v>
      </c>
      <c r="Q15" s="5">
        <v>0.38</v>
      </c>
    </row>
    <row r="16" spans="1:17" ht="21" x14ac:dyDescent="0.35">
      <c r="I16" t="s">
        <v>62</v>
      </c>
      <c r="J16" s="4" t="s">
        <v>88</v>
      </c>
      <c r="K16" s="4"/>
      <c r="O16" s="3"/>
    </row>
    <row r="18" spans="9:15" ht="18.75" x14ac:dyDescent="0.3">
      <c r="I18" t="s">
        <v>56</v>
      </c>
      <c r="J18" s="9" t="s">
        <v>63</v>
      </c>
      <c r="N18" s="7" t="s">
        <v>60</v>
      </c>
      <c r="O18" s="7" t="s">
        <v>61</v>
      </c>
    </row>
  </sheetData>
  <dataValidations count="2">
    <dataValidation type="list" allowBlank="1" showInputMessage="1" showErrorMessage="1" sqref="F2:F12">
      <formula1>"EMPLEADO,ENCARGADO,SUPERVISOR"</formula1>
    </dataValidation>
    <dataValidation type="list" allowBlank="1" showInputMessage="1" showErrorMessage="1" sqref="I2:I12">
      <formula1>"100,75,50"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2:G29"/>
  <sheetViews>
    <sheetView zoomScale="170" zoomScaleNormal="170" workbookViewId="0">
      <selection activeCell="D31" sqref="D31"/>
    </sheetView>
  </sheetViews>
  <sheetFormatPr baseColWidth="10" defaultRowHeight="15" x14ac:dyDescent="0.25"/>
  <cols>
    <col min="2" max="2" width="13.7109375" bestFit="1" customWidth="1"/>
    <col min="5" max="5" width="12.85546875" bestFit="1" customWidth="1"/>
  </cols>
  <sheetData>
    <row r="2" spans="1:7" x14ac:dyDescent="0.25">
      <c r="A2" s="41" t="s">
        <v>64</v>
      </c>
      <c r="B2" s="41"/>
      <c r="C2" s="41"/>
      <c r="D2" s="41"/>
      <c r="E2" s="41"/>
      <c r="F2" s="41"/>
      <c r="G2" s="41"/>
    </row>
    <row r="3" spans="1:7" x14ac:dyDescent="0.25">
      <c r="A3" s="41"/>
      <c r="B3" s="41"/>
      <c r="C3" s="41"/>
      <c r="D3" s="41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12"/>
      <c r="B5" s="12"/>
      <c r="C5" s="12"/>
      <c r="D5" s="12"/>
      <c r="E5" s="12"/>
      <c r="F5" s="12"/>
      <c r="G5" s="12"/>
    </row>
    <row r="6" spans="1:7" x14ac:dyDescent="0.25">
      <c r="A6" s="43" t="s">
        <v>66</v>
      </c>
      <c r="B6" s="44"/>
      <c r="C6" s="42"/>
      <c r="D6" s="42"/>
      <c r="E6" s="12"/>
      <c r="F6" s="12" t="s">
        <v>65</v>
      </c>
      <c r="G6" s="13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s="12" t="s">
        <v>43</v>
      </c>
      <c r="C8" s="42"/>
      <c r="D8" s="42"/>
      <c r="E8" s="12"/>
      <c r="F8" s="12" t="s">
        <v>42</v>
      </c>
      <c r="G8" s="13"/>
    </row>
    <row r="9" spans="1:7" ht="15.75" thickBot="1" x14ac:dyDescent="0.3">
      <c r="A9" s="12"/>
      <c r="B9" s="12"/>
      <c r="C9" s="12"/>
      <c r="D9" s="12"/>
      <c r="E9" s="12"/>
      <c r="F9" s="12"/>
      <c r="G9" s="12"/>
    </row>
    <row r="10" spans="1:7" x14ac:dyDescent="0.25">
      <c r="A10" s="45" t="s">
        <v>67</v>
      </c>
      <c r="B10" s="46"/>
      <c r="C10" s="47"/>
      <c r="D10" s="12"/>
      <c r="E10" s="45" t="s">
        <v>68</v>
      </c>
      <c r="F10" s="46"/>
      <c r="G10" s="47"/>
    </row>
    <row r="11" spans="1:7" x14ac:dyDescent="0.25">
      <c r="A11" s="14" t="s">
        <v>73</v>
      </c>
      <c r="B11" s="15"/>
      <c r="C11" s="16"/>
      <c r="D11" s="12"/>
      <c r="E11" s="14" t="s">
        <v>71</v>
      </c>
      <c r="F11" s="15"/>
      <c r="G11" s="16"/>
    </row>
    <row r="12" spans="1:7" x14ac:dyDescent="0.25">
      <c r="A12" s="14" t="s">
        <v>74</v>
      </c>
      <c r="B12" s="15"/>
      <c r="C12" s="16"/>
      <c r="D12" s="12"/>
      <c r="E12" s="14" t="s">
        <v>72</v>
      </c>
      <c r="F12" s="15"/>
      <c r="G12" s="16"/>
    </row>
    <row r="13" spans="1:7" x14ac:dyDescent="0.25">
      <c r="A13" s="14" t="s">
        <v>75</v>
      </c>
      <c r="B13" s="17"/>
      <c r="C13" s="18"/>
      <c r="D13" s="12"/>
      <c r="E13" s="14" t="s">
        <v>70</v>
      </c>
      <c r="F13" s="17"/>
      <c r="G13" s="18"/>
    </row>
    <row r="14" spans="1:7" ht="15.75" thickBot="1" x14ac:dyDescent="0.3">
      <c r="A14" s="19" t="s">
        <v>76</v>
      </c>
      <c r="B14" s="20"/>
      <c r="C14" s="21"/>
      <c r="D14" s="12"/>
      <c r="E14" s="19" t="s">
        <v>69</v>
      </c>
      <c r="F14" s="20"/>
      <c r="G14" s="21"/>
    </row>
    <row r="15" spans="1:7" ht="15.75" thickBot="1" x14ac:dyDescent="0.3"/>
    <row r="16" spans="1:7" x14ac:dyDescent="0.25">
      <c r="A16" s="48" t="s">
        <v>82</v>
      </c>
      <c r="B16" s="49"/>
      <c r="C16" s="49"/>
      <c r="D16" s="49"/>
      <c r="E16" s="49"/>
      <c r="F16" s="49"/>
      <c r="G16" s="50"/>
    </row>
    <row r="17" spans="1:7" x14ac:dyDescent="0.25">
      <c r="A17" s="29"/>
      <c r="B17" s="29"/>
      <c r="C17" s="29"/>
      <c r="D17" s="29"/>
      <c r="E17" s="29"/>
      <c r="F17" s="29" t="s">
        <v>83</v>
      </c>
      <c r="G17" s="29" t="s">
        <v>84</v>
      </c>
    </row>
    <row r="18" spans="1:7" x14ac:dyDescent="0.25">
      <c r="A18" s="22"/>
      <c r="B18" s="30"/>
      <c r="C18" s="36" t="s">
        <v>48</v>
      </c>
      <c r="D18" s="36"/>
      <c r="E18" s="40"/>
      <c r="F18" s="31"/>
      <c r="G18" s="10"/>
    </row>
    <row r="19" spans="1:7" x14ac:dyDescent="0.25">
      <c r="A19" s="22"/>
      <c r="B19" s="11"/>
      <c r="C19" s="36" t="s">
        <v>77</v>
      </c>
      <c r="D19" s="36"/>
      <c r="E19" s="40"/>
      <c r="F19" s="31"/>
      <c r="G19" s="10"/>
    </row>
    <row r="20" spans="1:7" x14ac:dyDescent="0.25">
      <c r="A20" s="22"/>
      <c r="B20" s="11"/>
      <c r="C20" s="36" t="s">
        <v>78</v>
      </c>
      <c r="D20" s="36"/>
      <c r="E20" s="36"/>
      <c r="F20" s="31"/>
      <c r="G20" s="10"/>
    </row>
    <row r="21" spans="1:7" x14ac:dyDescent="0.25">
      <c r="A21" s="22"/>
      <c r="B21" s="11"/>
      <c r="C21" s="36" t="s">
        <v>51</v>
      </c>
      <c r="D21" s="36"/>
      <c r="E21" s="36"/>
      <c r="F21" s="31"/>
      <c r="G21" s="10"/>
    </row>
    <row r="22" spans="1:7" x14ac:dyDescent="0.25">
      <c r="A22" s="22"/>
      <c r="B22" s="11"/>
      <c r="C22" s="36" t="s">
        <v>79</v>
      </c>
      <c r="D22" s="36"/>
      <c r="E22" s="36"/>
      <c r="F22" s="31"/>
      <c r="G22" s="10"/>
    </row>
    <row r="23" spans="1:7" x14ac:dyDescent="0.25">
      <c r="A23" s="22"/>
      <c r="B23" s="11"/>
      <c r="C23" s="36" t="s">
        <v>80</v>
      </c>
      <c r="D23" s="36"/>
      <c r="E23" s="36"/>
      <c r="F23" s="10"/>
      <c r="G23" s="10"/>
    </row>
    <row r="24" spans="1:7" x14ac:dyDescent="0.25">
      <c r="A24" s="22"/>
      <c r="B24" s="11"/>
      <c r="C24" s="11"/>
      <c r="D24" s="11"/>
      <c r="E24" s="11"/>
      <c r="F24" s="11"/>
      <c r="G24" s="23"/>
    </row>
    <row r="25" spans="1:7" x14ac:dyDescent="0.25">
      <c r="A25" s="22"/>
      <c r="B25" s="11"/>
      <c r="C25" s="11"/>
      <c r="D25" s="11"/>
      <c r="E25" s="11" t="s">
        <v>81</v>
      </c>
      <c r="F25" s="27"/>
      <c r="G25" s="10"/>
    </row>
    <row r="26" spans="1:7" x14ac:dyDescent="0.25">
      <c r="A26" s="22"/>
      <c r="B26" s="11"/>
      <c r="C26" s="11"/>
      <c r="D26" s="11"/>
      <c r="E26" s="11"/>
      <c r="F26" s="11"/>
      <c r="G26" s="23"/>
    </row>
    <row r="27" spans="1:7" ht="15.75" thickBot="1" x14ac:dyDescent="0.3">
      <c r="A27" s="24"/>
      <c r="B27" s="25"/>
      <c r="C27" s="25"/>
      <c r="D27" s="25"/>
      <c r="E27" s="25"/>
      <c r="F27" s="25"/>
      <c r="G27" s="32"/>
    </row>
    <row r="28" spans="1:7" ht="17.25" thickTop="1" thickBot="1" x14ac:dyDescent="0.3">
      <c r="F28" s="34" t="s">
        <v>84</v>
      </c>
      <c r="G28" s="35"/>
    </row>
    <row r="29" spans="1:7" ht="15.75" thickTop="1" x14ac:dyDescent="0.25"/>
  </sheetData>
  <mergeCells count="13">
    <mergeCell ref="A2:G4"/>
    <mergeCell ref="C6:D6"/>
    <mergeCell ref="A6:B6"/>
    <mergeCell ref="A10:C10"/>
    <mergeCell ref="E10:G10"/>
    <mergeCell ref="C8:D8"/>
    <mergeCell ref="C22:E22"/>
    <mergeCell ref="C23:E23"/>
    <mergeCell ref="A16:G16"/>
    <mergeCell ref="C19:E19"/>
    <mergeCell ref="C18:E18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2:G29"/>
  <sheetViews>
    <sheetView zoomScale="170" zoomScaleNormal="170" workbookViewId="0">
      <selection activeCell="D31" sqref="D31"/>
    </sheetView>
  </sheetViews>
  <sheetFormatPr baseColWidth="10" defaultRowHeight="15" x14ac:dyDescent="0.25"/>
  <cols>
    <col min="2" max="2" width="13.7109375" bestFit="1" customWidth="1"/>
    <col min="5" max="5" width="12.85546875" bestFit="1" customWidth="1"/>
  </cols>
  <sheetData>
    <row r="2" spans="1:7" x14ac:dyDescent="0.25">
      <c r="A2" s="41" t="s">
        <v>64</v>
      </c>
      <c r="B2" s="41"/>
      <c r="C2" s="41"/>
      <c r="D2" s="41"/>
      <c r="E2" s="41"/>
      <c r="F2" s="41"/>
      <c r="G2" s="41"/>
    </row>
    <row r="3" spans="1:7" x14ac:dyDescent="0.25">
      <c r="A3" s="41"/>
      <c r="B3" s="41"/>
      <c r="C3" s="41"/>
      <c r="D3" s="41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12"/>
      <c r="B5" s="12"/>
      <c r="C5" s="12"/>
      <c r="D5" s="12"/>
      <c r="E5" s="12"/>
      <c r="F5" s="12"/>
      <c r="G5" s="12"/>
    </row>
    <row r="6" spans="1:7" x14ac:dyDescent="0.25">
      <c r="A6" s="43" t="s">
        <v>66</v>
      </c>
      <c r="B6" s="44"/>
      <c r="C6" s="42"/>
      <c r="D6" s="42"/>
      <c r="E6" s="12"/>
      <c r="F6" s="12" t="s">
        <v>65</v>
      </c>
      <c r="G6" s="13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s="12" t="s">
        <v>43</v>
      </c>
      <c r="C8" s="42"/>
      <c r="D8" s="42"/>
      <c r="E8" s="12"/>
      <c r="F8" s="12" t="s">
        <v>42</v>
      </c>
      <c r="G8" s="13"/>
    </row>
    <row r="9" spans="1:7" ht="15.75" thickBot="1" x14ac:dyDescent="0.3">
      <c r="A9" s="12"/>
      <c r="B9" s="12"/>
      <c r="C9" s="12"/>
      <c r="D9" s="12"/>
      <c r="E9" s="12"/>
      <c r="F9" s="12"/>
      <c r="G9" s="12"/>
    </row>
    <row r="10" spans="1:7" x14ac:dyDescent="0.25">
      <c r="A10" s="45" t="s">
        <v>67</v>
      </c>
      <c r="B10" s="46"/>
      <c r="C10" s="47"/>
      <c r="D10" s="12"/>
      <c r="E10" s="45" t="s">
        <v>68</v>
      </c>
      <c r="F10" s="46"/>
      <c r="G10" s="47"/>
    </row>
    <row r="11" spans="1:7" x14ac:dyDescent="0.25">
      <c r="A11" s="14" t="s">
        <v>73</v>
      </c>
      <c r="B11" s="15"/>
      <c r="C11" s="16"/>
      <c r="D11" s="12"/>
      <c r="E11" s="14" t="s">
        <v>71</v>
      </c>
      <c r="F11" s="15"/>
      <c r="G11" s="16"/>
    </row>
    <row r="12" spans="1:7" x14ac:dyDescent="0.25">
      <c r="A12" s="14" t="s">
        <v>74</v>
      </c>
      <c r="B12" s="15"/>
      <c r="C12" s="16"/>
      <c r="D12" s="12"/>
      <c r="E12" s="14" t="s">
        <v>72</v>
      </c>
      <c r="F12" s="15"/>
      <c r="G12" s="16"/>
    </row>
    <row r="13" spans="1:7" x14ac:dyDescent="0.25">
      <c r="A13" s="14" t="s">
        <v>75</v>
      </c>
      <c r="B13" s="17"/>
      <c r="C13" s="18"/>
      <c r="D13" s="12"/>
      <c r="E13" s="14" t="s">
        <v>70</v>
      </c>
      <c r="F13" s="17"/>
      <c r="G13" s="18"/>
    </row>
    <row r="14" spans="1:7" ht="15.75" thickBot="1" x14ac:dyDescent="0.3">
      <c r="A14" s="19" t="s">
        <v>76</v>
      </c>
      <c r="B14" s="20"/>
      <c r="C14" s="21"/>
      <c r="D14" s="12"/>
      <c r="E14" s="19" t="s">
        <v>69</v>
      </c>
      <c r="F14" s="20"/>
      <c r="G14" s="21"/>
    </row>
    <row r="15" spans="1:7" ht="15.75" thickBot="1" x14ac:dyDescent="0.3"/>
    <row r="16" spans="1:7" x14ac:dyDescent="0.25">
      <c r="A16" s="48" t="s">
        <v>82</v>
      </c>
      <c r="B16" s="49"/>
      <c r="C16" s="49"/>
      <c r="D16" s="49"/>
      <c r="E16" s="49"/>
      <c r="F16" s="49"/>
      <c r="G16" s="50"/>
    </row>
    <row r="17" spans="1:7" x14ac:dyDescent="0.25">
      <c r="A17" s="29"/>
      <c r="B17" s="29"/>
      <c r="C17" s="29"/>
      <c r="D17" s="29"/>
      <c r="E17" s="29"/>
      <c r="F17" s="29" t="s">
        <v>83</v>
      </c>
      <c r="G17" s="29" t="s">
        <v>84</v>
      </c>
    </row>
    <row r="18" spans="1:7" x14ac:dyDescent="0.25">
      <c r="A18" s="22"/>
      <c r="B18" s="30"/>
      <c r="C18" s="36" t="s">
        <v>48</v>
      </c>
      <c r="D18" s="36"/>
      <c r="E18" s="40"/>
      <c r="F18" s="31"/>
      <c r="G18" s="10"/>
    </row>
    <row r="19" spans="1:7" x14ac:dyDescent="0.25">
      <c r="A19" s="22"/>
      <c r="B19" s="11"/>
      <c r="C19" s="36" t="s">
        <v>77</v>
      </c>
      <c r="D19" s="36"/>
      <c r="E19" s="40"/>
      <c r="F19" s="31"/>
      <c r="G19" s="10"/>
    </row>
    <row r="20" spans="1:7" x14ac:dyDescent="0.25">
      <c r="A20" s="22"/>
      <c r="B20" s="11"/>
      <c r="C20" s="36" t="s">
        <v>78</v>
      </c>
      <c r="D20" s="36"/>
      <c r="E20" s="36"/>
      <c r="F20" s="31"/>
      <c r="G20" s="10"/>
    </row>
    <row r="21" spans="1:7" x14ac:dyDescent="0.25">
      <c r="A21" s="22"/>
      <c r="B21" s="11"/>
      <c r="C21" s="36" t="s">
        <v>51</v>
      </c>
      <c r="D21" s="36"/>
      <c r="E21" s="36"/>
      <c r="F21" s="31"/>
      <c r="G21" s="10"/>
    </row>
    <row r="22" spans="1:7" x14ac:dyDescent="0.25">
      <c r="A22" s="22"/>
      <c r="B22" s="11"/>
      <c r="C22" s="36" t="s">
        <v>79</v>
      </c>
      <c r="D22" s="36"/>
      <c r="E22" s="36"/>
      <c r="F22" s="31"/>
      <c r="G22" s="10"/>
    </row>
    <row r="23" spans="1:7" x14ac:dyDescent="0.25">
      <c r="A23" s="22"/>
      <c r="B23" s="11"/>
      <c r="C23" s="36" t="s">
        <v>80</v>
      </c>
      <c r="D23" s="36"/>
      <c r="E23" s="36"/>
      <c r="F23" s="10"/>
      <c r="G23" s="10"/>
    </row>
    <row r="24" spans="1:7" x14ac:dyDescent="0.25">
      <c r="A24" s="22"/>
      <c r="B24" s="11"/>
      <c r="C24" s="11"/>
      <c r="D24" s="11"/>
      <c r="E24" s="11"/>
      <c r="F24" s="11"/>
      <c r="G24" s="23"/>
    </row>
    <row r="25" spans="1:7" x14ac:dyDescent="0.25">
      <c r="A25" s="22"/>
      <c r="B25" s="11"/>
      <c r="C25" s="11"/>
      <c r="D25" s="11"/>
      <c r="E25" s="11" t="s">
        <v>81</v>
      </c>
      <c r="F25" s="27"/>
      <c r="G25" s="10"/>
    </row>
    <row r="26" spans="1:7" x14ac:dyDescent="0.25">
      <c r="A26" s="22"/>
      <c r="B26" s="11"/>
      <c r="C26" s="11"/>
      <c r="D26" s="11"/>
      <c r="E26" s="11"/>
      <c r="F26" s="11"/>
      <c r="G26" s="23"/>
    </row>
    <row r="27" spans="1:7" ht="15.75" thickBot="1" x14ac:dyDescent="0.3">
      <c r="A27" s="24"/>
      <c r="B27" s="25"/>
      <c r="C27" s="25"/>
      <c r="D27" s="25"/>
      <c r="E27" s="25"/>
      <c r="F27" s="25"/>
      <c r="G27" s="32"/>
    </row>
    <row r="28" spans="1:7" ht="17.25" thickTop="1" thickBot="1" x14ac:dyDescent="0.3">
      <c r="F28" s="34" t="s">
        <v>84</v>
      </c>
      <c r="G28" s="35"/>
    </row>
    <row r="29" spans="1:7" ht="15.75" thickTop="1" x14ac:dyDescent="0.25"/>
  </sheetData>
  <mergeCells count="13">
    <mergeCell ref="A2:G4"/>
    <mergeCell ref="C6:D6"/>
    <mergeCell ref="A6:B6"/>
    <mergeCell ref="A10:C10"/>
    <mergeCell ref="E10:G10"/>
    <mergeCell ref="C8:D8"/>
    <mergeCell ref="C22:E22"/>
    <mergeCell ref="C23:E23"/>
    <mergeCell ref="A16:G16"/>
    <mergeCell ref="C19:E19"/>
    <mergeCell ref="C18:E18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2:G29"/>
  <sheetViews>
    <sheetView zoomScale="170" zoomScaleNormal="170" workbookViewId="0">
      <selection activeCell="D31" sqref="D31"/>
    </sheetView>
  </sheetViews>
  <sheetFormatPr baseColWidth="10" defaultRowHeight="15" x14ac:dyDescent="0.25"/>
  <cols>
    <col min="2" max="2" width="13.7109375" bestFit="1" customWidth="1"/>
    <col min="5" max="5" width="12.85546875" bestFit="1" customWidth="1"/>
  </cols>
  <sheetData>
    <row r="2" spans="1:7" x14ac:dyDescent="0.25">
      <c r="A2" s="41" t="s">
        <v>64</v>
      </c>
      <c r="B2" s="41"/>
      <c r="C2" s="41"/>
      <c r="D2" s="41"/>
      <c r="E2" s="41"/>
      <c r="F2" s="41"/>
      <c r="G2" s="41"/>
    </row>
    <row r="3" spans="1:7" x14ac:dyDescent="0.25">
      <c r="A3" s="41"/>
      <c r="B3" s="41"/>
      <c r="C3" s="41"/>
      <c r="D3" s="41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12"/>
      <c r="B5" s="12"/>
      <c r="C5" s="12"/>
      <c r="D5" s="12"/>
      <c r="E5" s="12"/>
      <c r="F5" s="12"/>
      <c r="G5" s="12"/>
    </row>
    <row r="6" spans="1:7" x14ac:dyDescent="0.25">
      <c r="A6" s="43" t="s">
        <v>66</v>
      </c>
      <c r="B6" s="44"/>
      <c r="C6" s="42"/>
      <c r="D6" s="42"/>
      <c r="E6" s="12"/>
      <c r="F6" s="12" t="s">
        <v>65</v>
      </c>
      <c r="G6" s="13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s="12" t="s">
        <v>43</v>
      </c>
      <c r="C8" s="42"/>
      <c r="D8" s="42"/>
      <c r="E8" s="12"/>
      <c r="F8" s="12" t="s">
        <v>42</v>
      </c>
      <c r="G8" s="13"/>
    </row>
    <row r="9" spans="1:7" ht="15.75" thickBot="1" x14ac:dyDescent="0.3">
      <c r="A9" s="12"/>
      <c r="B9" s="12"/>
      <c r="C9" s="12"/>
      <c r="D9" s="12"/>
      <c r="E9" s="12"/>
      <c r="F9" s="12"/>
      <c r="G9" s="12"/>
    </row>
    <row r="10" spans="1:7" x14ac:dyDescent="0.25">
      <c r="A10" s="45" t="s">
        <v>67</v>
      </c>
      <c r="B10" s="46"/>
      <c r="C10" s="47"/>
      <c r="D10" s="12"/>
      <c r="E10" s="45" t="s">
        <v>68</v>
      </c>
      <c r="F10" s="46"/>
      <c r="G10" s="47"/>
    </row>
    <row r="11" spans="1:7" x14ac:dyDescent="0.25">
      <c r="A11" s="14" t="s">
        <v>73</v>
      </c>
      <c r="B11" s="15"/>
      <c r="C11" s="16"/>
      <c r="D11" s="12"/>
      <c r="E11" s="14" t="s">
        <v>71</v>
      </c>
      <c r="F11" s="15"/>
      <c r="G11" s="16"/>
    </row>
    <row r="12" spans="1:7" x14ac:dyDescent="0.25">
      <c r="A12" s="14" t="s">
        <v>74</v>
      </c>
      <c r="B12" s="15"/>
      <c r="C12" s="16"/>
      <c r="D12" s="12"/>
      <c r="E12" s="14" t="s">
        <v>72</v>
      </c>
      <c r="F12" s="15"/>
      <c r="G12" s="16"/>
    </row>
    <row r="13" spans="1:7" x14ac:dyDescent="0.25">
      <c r="A13" s="14" t="s">
        <v>75</v>
      </c>
      <c r="B13" s="17"/>
      <c r="C13" s="18"/>
      <c r="D13" s="12"/>
      <c r="E13" s="14" t="s">
        <v>70</v>
      </c>
      <c r="F13" s="17"/>
      <c r="G13" s="18"/>
    </row>
    <row r="14" spans="1:7" ht="15.75" thickBot="1" x14ac:dyDescent="0.3">
      <c r="A14" s="19" t="s">
        <v>76</v>
      </c>
      <c r="B14" s="20"/>
      <c r="C14" s="21"/>
      <c r="D14" s="12"/>
      <c r="E14" s="19" t="s">
        <v>69</v>
      </c>
      <c r="F14" s="20"/>
      <c r="G14" s="21"/>
    </row>
    <row r="15" spans="1:7" ht="15.75" thickBot="1" x14ac:dyDescent="0.3"/>
    <row r="16" spans="1:7" x14ac:dyDescent="0.25">
      <c r="A16" s="48" t="s">
        <v>82</v>
      </c>
      <c r="B16" s="49"/>
      <c r="C16" s="49"/>
      <c r="D16" s="49"/>
      <c r="E16" s="49"/>
      <c r="F16" s="49"/>
      <c r="G16" s="50"/>
    </row>
    <row r="17" spans="1:7" x14ac:dyDescent="0.25">
      <c r="A17" s="29"/>
      <c r="B17" s="29"/>
      <c r="C17" s="29"/>
      <c r="D17" s="29"/>
      <c r="E17" s="29"/>
      <c r="F17" s="29" t="s">
        <v>83</v>
      </c>
      <c r="G17" s="29" t="s">
        <v>84</v>
      </c>
    </row>
    <row r="18" spans="1:7" x14ac:dyDescent="0.25">
      <c r="A18" s="22"/>
      <c r="B18" s="30"/>
      <c r="C18" s="36" t="s">
        <v>48</v>
      </c>
      <c r="D18" s="36"/>
      <c r="E18" s="40"/>
      <c r="F18" s="31"/>
      <c r="G18" s="10"/>
    </row>
    <row r="19" spans="1:7" x14ac:dyDescent="0.25">
      <c r="A19" s="22"/>
      <c r="B19" s="11"/>
      <c r="C19" s="36" t="s">
        <v>77</v>
      </c>
      <c r="D19" s="36"/>
      <c r="E19" s="40"/>
      <c r="F19" s="31"/>
      <c r="G19" s="10"/>
    </row>
    <row r="20" spans="1:7" x14ac:dyDescent="0.25">
      <c r="A20" s="22"/>
      <c r="B20" s="11"/>
      <c r="C20" s="36" t="s">
        <v>78</v>
      </c>
      <c r="D20" s="36"/>
      <c r="E20" s="36"/>
      <c r="F20" s="31"/>
      <c r="G20" s="10"/>
    </row>
    <row r="21" spans="1:7" x14ac:dyDescent="0.25">
      <c r="A21" s="22"/>
      <c r="B21" s="11"/>
      <c r="C21" s="36" t="s">
        <v>51</v>
      </c>
      <c r="D21" s="36"/>
      <c r="E21" s="36"/>
      <c r="F21" s="31"/>
      <c r="G21" s="10"/>
    </row>
    <row r="22" spans="1:7" x14ac:dyDescent="0.25">
      <c r="A22" s="22"/>
      <c r="B22" s="11"/>
      <c r="C22" s="36" t="s">
        <v>79</v>
      </c>
      <c r="D22" s="36"/>
      <c r="E22" s="36"/>
      <c r="F22" s="31"/>
      <c r="G22" s="10"/>
    </row>
    <row r="23" spans="1:7" x14ac:dyDescent="0.25">
      <c r="A23" s="22"/>
      <c r="B23" s="11"/>
      <c r="C23" s="36" t="s">
        <v>80</v>
      </c>
      <c r="D23" s="36"/>
      <c r="E23" s="36"/>
      <c r="F23" s="10"/>
      <c r="G23" s="10"/>
    </row>
    <row r="24" spans="1:7" x14ac:dyDescent="0.25">
      <c r="A24" s="22"/>
      <c r="B24" s="11"/>
      <c r="C24" s="11"/>
      <c r="D24" s="11"/>
      <c r="E24" s="11"/>
      <c r="F24" s="11"/>
      <c r="G24" s="23"/>
    </row>
    <row r="25" spans="1:7" x14ac:dyDescent="0.25">
      <c r="A25" s="22"/>
      <c r="B25" s="11"/>
      <c r="C25" s="11"/>
      <c r="D25" s="11"/>
      <c r="E25" s="11" t="s">
        <v>81</v>
      </c>
      <c r="F25" s="27"/>
      <c r="G25" s="10"/>
    </row>
    <row r="26" spans="1:7" x14ac:dyDescent="0.25">
      <c r="A26" s="22"/>
      <c r="B26" s="11"/>
      <c r="C26" s="11"/>
      <c r="D26" s="11"/>
      <c r="E26" s="11"/>
      <c r="F26" s="11"/>
      <c r="G26" s="23"/>
    </row>
    <row r="27" spans="1:7" ht="15.75" thickBot="1" x14ac:dyDescent="0.3">
      <c r="A27" s="24"/>
      <c r="B27" s="25"/>
      <c r="C27" s="25"/>
      <c r="D27" s="25"/>
      <c r="E27" s="25"/>
      <c r="F27" s="25"/>
      <c r="G27" s="32"/>
    </row>
    <row r="28" spans="1:7" ht="17.25" thickTop="1" thickBot="1" x14ac:dyDescent="0.3">
      <c r="F28" s="34" t="s">
        <v>84</v>
      </c>
      <c r="G28" s="35"/>
    </row>
    <row r="29" spans="1:7" ht="15.75" thickTop="1" x14ac:dyDescent="0.25"/>
  </sheetData>
  <mergeCells count="13">
    <mergeCell ref="A2:G4"/>
    <mergeCell ref="C6:D6"/>
    <mergeCell ref="A6:B6"/>
    <mergeCell ref="A10:C10"/>
    <mergeCell ref="E10:G10"/>
    <mergeCell ref="C8:D8"/>
    <mergeCell ref="C22:E22"/>
    <mergeCell ref="C23:E23"/>
    <mergeCell ref="A16:G16"/>
    <mergeCell ref="C19:E19"/>
    <mergeCell ref="C18:E18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topLeftCell="A7" zoomScale="170" zoomScaleNormal="170" workbookViewId="0">
      <selection activeCell="F13" sqref="F13"/>
    </sheetView>
  </sheetViews>
  <sheetFormatPr baseColWidth="10" defaultRowHeight="15" x14ac:dyDescent="0.25"/>
  <cols>
    <col min="2" max="2" width="13.7109375" bestFit="1" customWidth="1"/>
    <col min="3" max="3" width="12" bestFit="1" customWidth="1"/>
    <col min="4" max="4" width="12.5703125" bestFit="1" customWidth="1"/>
    <col min="5" max="5" width="12.85546875" bestFit="1" customWidth="1"/>
    <col min="6" max="6" width="18.140625" bestFit="1" customWidth="1"/>
    <col min="7" max="7" width="16.28515625" bestFit="1" customWidth="1"/>
  </cols>
  <sheetData>
    <row r="2" spans="1:9" x14ac:dyDescent="0.25">
      <c r="A2" s="67" t="s">
        <v>64</v>
      </c>
      <c r="B2" s="67"/>
      <c r="C2" s="67"/>
      <c r="D2" s="67"/>
      <c r="E2" s="67"/>
      <c r="F2" s="67"/>
      <c r="G2" s="67"/>
    </row>
    <row r="3" spans="1:9" x14ac:dyDescent="0.25">
      <c r="A3" s="67"/>
      <c r="B3" s="67"/>
      <c r="C3" s="67"/>
      <c r="D3" s="67"/>
      <c r="E3" s="67"/>
      <c r="F3" s="67"/>
      <c r="G3" s="67"/>
    </row>
    <row r="4" spans="1:9" x14ac:dyDescent="0.25">
      <c r="A4" s="67"/>
      <c r="B4" s="67"/>
      <c r="C4" s="67"/>
      <c r="D4" s="67"/>
      <c r="E4" s="67"/>
      <c r="F4" s="67"/>
      <c r="G4" s="67"/>
    </row>
    <row r="5" spans="1:9" x14ac:dyDescent="0.25">
      <c r="A5" s="12"/>
      <c r="B5" s="12"/>
      <c r="C5" s="12"/>
      <c r="D5" s="12"/>
      <c r="E5" s="12"/>
      <c r="F5" s="12"/>
      <c r="G5" s="12"/>
      <c r="I5" s="53"/>
    </row>
    <row r="6" spans="1:9" x14ac:dyDescent="0.25">
      <c r="A6" s="43" t="s">
        <v>66</v>
      </c>
      <c r="B6" s="44"/>
      <c r="C6" s="55">
        <v>46113</v>
      </c>
      <c r="D6" s="55">
        <v>46142</v>
      </c>
      <c r="E6" s="12"/>
      <c r="F6" s="12" t="s">
        <v>65</v>
      </c>
      <c r="G6" s="54">
        <f>NETWORKDAYS(C6,D6)</f>
        <v>22</v>
      </c>
      <c r="I6" s="53"/>
    </row>
    <row r="7" spans="1:9" x14ac:dyDescent="0.25">
      <c r="A7" s="12"/>
      <c r="B7" s="12"/>
      <c r="C7" s="12"/>
      <c r="D7" s="12"/>
      <c r="E7" s="12"/>
      <c r="F7" s="12"/>
      <c r="G7" s="12"/>
    </row>
    <row r="8" spans="1:9" ht="15.75" thickBot="1" x14ac:dyDescent="0.3">
      <c r="A8" s="12"/>
      <c r="B8" s="12" t="s">
        <v>43</v>
      </c>
      <c r="C8" s="42" t="str">
        <f>VLOOKUP(F13,Tabla2[],5,FALSE)</f>
        <v>SANIDAD</v>
      </c>
      <c r="D8" s="42"/>
      <c r="E8" s="12"/>
      <c r="F8" s="12" t="s">
        <v>42</v>
      </c>
      <c r="G8" s="59" t="str">
        <f>VLOOKUP(F13,Tabla2[],6,FALSE)</f>
        <v>EMPLEADO</v>
      </c>
    </row>
    <row r="9" spans="1:9" ht="21.75" thickBot="1" x14ac:dyDescent="0.4">
      <c r="A9" s="12"/>
      <c r="B9" s="12"/>
      <c r="C9" s="12"/>
      <c r="D9" s="12"/>
      <c r="E9" s="12"/>
      <c r="F9" s="12" t="s">
        <v>87</v>
      </c>
      <c r="G9" s="60">
        <f>VLOOKUP(F13,Tabla2[],9,FALSE)</f>
        <v>100</v>
      </c>
      <c r="I9" s="3"/>
    </row>
    <row r="10" spans="1:9" x14ac:dyDescent="0.25">
      <c r="A10" s="45" t="s">
        <v>67</v>
      </c>
      <c r="B10" s="46"/>
      <c r="C10" s="47"/>
      <c r="D10" s="12"/>
      <c r="E10" s="45" t="s">
        <v>68</v>
      </c>
      <c r="F10" s="46"/>
      <c r="G10" s="47"/>
    </row>
    <row r="11" spans="1:9" x14ac:dyDescent="0.25">
      <c r="A11" s="14" t="s">
        <v>73</v>
      </c>
      <c r="B11" s="15"/>
      <c r="C11" s="16"/>
      <c r="D11" s="12"/>
      <c r="E11" s="14" t="s">
        <v>71</v>
      </c>
      <c r="F11" s="51" t="str">
        <f>VLOOKUP(F13,Tabla2[],3,FALSE)</f>
        <v>Enric</v>
      </c>
      <c r="G11" s="16"/>
    </row>
    <row r="12" spans="1:9" x14ac:dyDescent="0.25">
      <c r="A12" s="14" t="s">
        <v>74</v>
      </c>
      <c r="B12" s="15"/>
      <c r="C12" s="16"/>
      <c r="D12" s="12"/>
      <c r="E12" s="14" t="s">
        <v>72</v>
      </c>
      <c r="F12" s="51" t="str">
        <f>VLOOKUP(F13,Tabla2[],4,FALSE)</f>
        <v>Ramos Castaño</v>
      </c>
      <c r="G12" s="16"/>
    </row>
    <row r="13" spans="1:9" x14ac:dyDescent="0.25">
      <c r="A13" s="14" t="s">
        <v>75</v>
      </c>
      <c r="B13" s="17"/>
      <c r="C13" s="18"/>
      <c r="D13" s="12"/>
      <c r="E13" s="14" t="s">
        <v>70</v>
      </c>
      <c r="F13" s="17" t="s">
        <v>20</v>
      </c>
      <c r="G13" s="18"/>
    </row>
    <row r="14" spans="1:9" ht="15.75" thickBot="1" x14ac:dyDescent="0.3">
      <c r="A14" s="19" t="s">
        <v>76</v>
      </c>
      <c r="B14" s="20"/>
      <c r="C14" s="21"/>
      <c r="D14" s="12"/>
      <c r="E14" s="19" t="s">
        <v>69</v>
      </c>
      <c r="F14" s="52">
        <f>VLOOKUP(F13,Tabla2[],2,FALSE)</f>
        <v>68631</v>
      </c>
      <c r="G14" s="21"/>
    </row>
    <row r="15" spans="1:9" ht="15.75" thickBot="1" x14ac:dyDescent="0.3"/>
    <row r="16" spans="1:9" x14ac:dyDescent="0.25">
      <c r="A16" s="37" t="s">
        <v>82</v>
      </c>
      <c r="B16" s="38"/>
      <c r="C16" s="38"/>
      <c r="D16" s="38"/>
      <c r="E16" s="38"/>
      <c r="F16" s="38"/>
      <c r="G16" s="39"/>
    </row>
    <row r="17" spans="1:7" x14ac:dyDescent="0.25">
      <c r="A17" s="28"/>
      <c r="B17" s="28"/>
      <c r="C17" s="28"/>
      <c r="D17" s="28"/>
      <c r="E17" s="28"/>
      <c r="F17" s="28" t="s">
        <v>83</v>
      </c>
      <c r="G17" s="28" t="s">
        <v>84</v>
      </c>
    </row>
    <row r="18" spans="1:7" x14ac:dyDescent="0.25">
      <c r="A18" s="22"/>
      <c r="B18" s="30"/>
      <c r="C18" s="36" t="s">
        <v>48</v>
      </c>
      <c r="D18" s="36"/>
      <c r="E18" s="40"/>
      <c r="F18" s="31"/>
      <c r="G18" s="61">
        <f>VLOOKUP(F13,Tabla2[],10,FALSE)</f>
        <v>2500</v>
      </c>
    </row>
    <row r="19" spans="1:7" x14ac:dyDescent="0.25">
      <c r="A19" s="22"/>
      <c r="B19" s="11"/>
      <c r="C19" s="36" t="s">
        <v>77</v>
      </c>
      <c r="D19" s="36"/>
      <c r="E19" s="40"/>
      <c r="F19" s="31"/>
      <c r="G19" s="61">
        <f>VLOOKUP(F13,Tabla2[],14,FALSE)</f>
        <v>50</v>
      </c>
    </row>
    <row r="20" spans="1:7" x14ac:dyDescent="0.25">
      <c r="A20" s="22"/>
      <c r="B20" s="11"/>
      <c r="C20" s="36" t="s">
        <v>78</v>
      </c>
      <c r="D20" s="36"/>
      <c r="E20" s="36"/>
      <c r="F20" s="31"/>
      <c r="G20" s="61">
        <f>VLOOKUP(F13,Tabla2[],11,FALSE)</f>
        <v>500</v>
      </c>
    </row>
    <row r="21" spans="1:7" x14ac:dyDescent="0.25">
      <c r="A21" s="22"/>
      <c r="B21" s="11"/>
      <c r="C21" s="36" t="s">
        <v>51</v>
      </c>
      <c r="D21" s="36"/>
      <c r="E21" s="36"/>
      <c r="F21" s="31"/>
      <c r="G21" s="61">
        <f>VLOOKUP(F13,Tabla2[],15,FALSE)</f>
        <v>150</v>
      </c>
    </row>
    <row r="22" spans="1:7" x14ac:dyDescent="0.25">
      <c r="A22" s="22"/>
      <c r="B22" s="11"/>
      <c r="C22" s="36" t="s">
        <v>79</v>
      </c>
      <c r="D22" s="36"/>
      <c r="E22" s="36"/>
      <c r="F22" s="31"/>
      <c r="G22" s="61">
        <f>VLOOKUP(F13,Tabla2[],15,FALSE)</f>
        <v>150</v>
      </c>
    </row>
    <row r="23" spans="1:7" ht="15.75" thickBot="1" x14ac:dyDescent="0.3">
      <c r="A23" s="22"/>
      <c r="B23" s="11"/>
      <c r="C23" s="36" t="s">
        <v>80</v>
      </c>
      <c r="D23" s="36"/>
      <c r="E23" s="36"/>
      <c r="F23" s="57">
        <f>VLOOKUP(F13,Tabla2[],16,FALSE)</f>
        <v>0</v>
      </c>
      <c r="G23" s="62">
        <f>F23*(G18/(G6*8*(G9/100)))</f>
        <v>0</v>
      </c>
    </row>
    <row r="24" spans="1:7" ht="15.75" thickBot="1" x14ac:dyDescent="0.3">
      <c r="A24" s="22"/>
      <c r="B24" s="11"/>
      <c r="C24" s="26"/>
      <c r="D24" s="26"/>
      <c r="E24" s="26"/>
      <c r="F24" s="58" t="s">
        <v>86</v>
      </c>
      <c r="G24" s="63">
        <f>SUM(G18:G23)</f>
        <v>3350</v>
      </c>
    </row>
    <row r="25" spans="1:7" x14ac:dyDescent="0.25">
      <c r="A25" s="22"/>
      <c r="B25" s="11"/>
      <c r="C25" s="11"/>
      <c r="D25" s="11"/>
      <c r="E25" s="11"/>
      <c r="F25" s="11"/>
      <c r="G25" s="23"/>
    </row>
    <row r="26" spans="1:7" x14ac:dyDescent="0.25">
      <c r="A26" s="22"/>
      <c r="B26" s="11"/>
      <c r="C26" s="11"/>
      <c r="D26" s="11"/>
      <c r="E26" s="11" t="s">
        <v>81</v>
      </c>
      <c r="F26" s="56">
        <f>VLOOKUP(F13,Tabla2[],17,FALSE)</f>
        <v>0.27</v>
      </c>
      <c r="G26" s="61">
        <f>G24*F26</f>
        <v>904.50000000000011</v>
      </c>
    </row>
    <row r="27" spans="1:7" x14ac:dyDescent="0.25">
      <c r="A27" s="22"/>
      <c r="B27" s="11"/>
      <c r="C27" s="11"/>
      <c r="D27" s="11"/>
      <c r="E27" s="11"/>
      <c r="F27" s="11"/>
      <c r="G27" s="64"/>
    </row>
    <row r="28" spans="1:7" ht="15.75" thickBot="1" x14ac:dyDescent="0.3">
      <c r="A28" s="24"/>
      <c r="B28" s="25"/>
      <c r="C28" s="25"/>
      <c r="D28" s="25"/>
      <c r="E28" s="25"/>
      <c r="F28" s="25"/>
      <c r="G28" s="65"/>
    </row>
    <row r="29" spans="1:7" ht="17.25" thickTop="1" thickBot="1" x14ac:dyDescent="0.3">
      <c r="F29" s="33" t="s">
        <v>85</v>
      </c>
      <c r="G29" s="66">
        <f>G24-G26</f>
        <v>2445.5</v>
      </c>
    </row>
    <row r="30" spans="1:7" ht="15.75" thickTop="1" x14ac:dyDescent="0.25"/>
  </sheetData>
  <mergeCells count="12">
    <mergeCell ref="C18:E18"/>
    <mergeCell ref="C19:E19"/>
    <mergeCell ref="C20:E20"/>
    <mergeCell ref="C21:E21"/>
    <mergeCell ref="C22:E22"/>
    <mergeCell ref="C23:E23"/>
    <mergeCell ref="A2:G4"/>
    <mergeCell ref="A6:B6"/>
    <mergeCell ref="C8:D8"/>
    <mergeCell ref="A10:C10"/>
    <mergeCell ref="E10:G10"/>
    <mergeCell ref="A16:G16"/>
  </mergeCells>
  <pageMargins left="0.7" right="0.7" top="0.75" bottom="0.75" header="0.3" footer="0.3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Datos!$A$2:$A$12</xm:f>
          </x14:formula1>
          <xm:sqref>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2:I30"/>
  <sheetViews>
    <sheetView topLeftCell="A7" zoomScale="170" zoomScaleNormal="170" workbookViewId="0">
      <selection activeCell="G23" sqref="G23"/>
    </sheetView>
  </sheetViews>
  <sheetFormatPr baseColWidth="10" defaultRowHeight="15" x14ac:dyDescent="0.25"/>
  <cols>
    <col min="2" max="2" width="13.7109375" bestFit="1" customWidth="1"/>
    <col min="3" max="3" width="12" bestFit="1" customWidth="1"/>
    <col min="4" max="4" width="12.5703125" bestFit="1" customWidth="1"/>
    <col min="5" max="5" width="12.85546875" bestFit="1" customWidth="1"/>
    <col min="6" max="6" width="18.140625" bestFit="1" customWidth="1"/>
    <col min="7" max="7" width="16.28515625" bestFit="1" customWidth="1"/>
  </cols>
  <sheetData>
    <row r="2" spans="1:9" x14ac:dyDescent="0.25">
      <c r="A2" s="67" t="s">
        <v>64</v>
      </c>
      <c r="B2" s="67"/>
      <c r="C2" s="67"/>
      <c r="D2" s="67"/>
      <c r="E2" s="67"/>
      <c r="F2" s="67"/>
      <c r="G2" s="67"/>
    </row>
    <row r="3" spans="1:9" x14ac:dyDescent="0.25">
      <c r="A3" s="67"/>
      <c r="B3" s="67"/>
      <c r="C3" s="67"/>
      <c r="D3" s="67"/>
      <c r="E3" s="67"/>
      <c r="F3" s="67"/>
      <c r="G3" s="67"/>
    </row>
    <row r="4" spans="1:9" x14ac:dyDescent="0.25">
      <c r="A4" s="67"/>
      <c r="B4" s="67"/>
      <c r="C4" s="67"/>
      <c r="D4" s="67"/>
      <c r="E4" s="67"/>
      <c r="F4" s="67"/>
      <c r="G4" s="67"/>
    </row>
    <row r="5" spans="1:9" x14ac:dyDescent="0.25">
      <c r="A5" s="12"/>
      <c r="B5" s="12"/>
      <c r="C5" s="12"/>
      <c r="D5" s="12"/>
      <c r="E5" s="12"/>
      <c r="F5" s="12"/>
      <c r="G5" s="12"/>
      <c r="I5" s="53"/>
    </row>
    <row r="6" spans="1:9" x14ac:dyDescent="0.25">
      <c r="A6" s="43" t="s">
        <v>66</v>
      </c>
      <c r="B6" s="44"/>
      <c r="C6" s="55">
        <v>46113</v>
      </c>
      <c r="D6" s="55">
        <v>46142</v>
      </c>
      <c r="E6" s="12"/>
      <c r="F6" s="12" t="s">
        <v>65</v>
      </c>
      <c r="G6" s="54">
        <f>NETWORKDAYS(C6,D6)</f>
        <v>22</v>
      </c>
      <c r="I6" s="53"/>
    </row>
    <row r="7" spans="1:9" x14ac:dyDescent="0.25">
      <c r="A7" s="12"/>
      <c r="B7" s="12"/>
      <c r="C7" s="12"/>
      <c r="D7" s="12"/>
      <c r="E7" s="12"/>
      <c r="F7" s="12"/>
      <c r="G7" s="12"/>
    </row>
    <row r="8" spans="1:9" ht="15.75" thickBot="1" x14ac:dyDescent="0.3">
      <c r="A8" s="12"/>
      <c r="B8" s="12" t="s">
        <v>43</v>
      </c>
      <c r="C8" s="42" t="str">
        <f>VLOOKUP(F13,Tabla2[],5,FALSE)</f>
        <v>HABITAT</v>
      </c>
      <c r="D8" s="42"/>
      <c r="E8" s="12"/>
      <c r="F8" s="12" t="s">
        <v>42</v>
      </c>
      <c r="G8" s="59" t="str">
        <f>VLOOKUP(F13,Tabla2[],6,FALSE)</f>
        <v>ENCARGADO</v>
      </c>
    </row>
    <row r="9" spans="1:9" ht="21.75" thickBot="1" x14ac:dyDescent="0.4">
      <c r="A9" s="12"/>
      <c r="B9" s="12"/>
      <c r="C9" s="12"/>
      <c r="D9" s="12"/>
      <c r="E9" s="12"/>
      <c r="F9" s="12" t="s">
        <v>87</v>
      </c>
      <c r="G9" s="60">
        <f>VLOOKUP(F13,Tabla2[],9,FALSE)</f>
        <v>50</v>
      </c>
      <c r="I9" s="3"/>
    </row>
    <row r="10" spans="1:9" x14ac:dyDescent="0.25">
      <c r="A10" s="45" t="s">
        <v>67</v>
      </c>
      <c r="B10" s="46"/>
      <c r="C10" s="47"/>
      <c r="D10" s="12"/>
      <c r="E10" s="45" t="s">
        <v>68</v>
      </c>
      <c r="F10" s="46"/>
      <c r="G10" s="47"/>
    </row>
    <row r="11" spans="1:9" x14ac:dyDescent="0.25">
      <c r="A11" s="14" t="s">
        <v>73</v>
      </c>
      <c r="B11" s="15"/>
      <c r="C11" s="16"/>
      <c r="D11" s="12"/>
      <c r="E11" s="14" t="s">
        <v>71</v>
      </c>
      <c r="F11" s="51" t="str">
        <f>VLOOKUP(F13,Tabla2[],3,FALSE)</f>
        <v>Magdalena</v>
      </c>
      <c r="G11" s="16"/>
    </row>
    <row r="12" spans="1:9" x14ac:dyDescent="0.25">
      <c r="A12" s="14" t="s">
        <v>74</v>
      </c>
      <c r="B12" s="15"/>
      <c r="C12" s="16"/>
      <c r="D12" s="12"/>
      <c r="E12" s="14" t="s">
        <v>72</v>
      </c>
      <c r="F12" s="51" t="str">
        <f>VLOOKUP(F13,Tabla2[],4,FALSE)</f>
        <v>Arjona Cuenca</v>
      </c>
      <c r="G12" s="16"/>
    </row>
    <row r="13" spans="1:9" x14ac:dyDescent="0.25">
      <c r="A13" s="14" t="s">
        <v>75</v>
      </c>
      <c r="B13" s="17"/>
      <c r="C13" s="18"/>
      <c r="D13" s="12"/>
      <c r="E13" s="14" t="s">
        <v>70</v>
      </c>
      <c r="F13" s="17" t="s">
        <v>11</v>
      </c>
      <c r="G13" s="18"/>
    </row>
    <row r="14" spans="1:9" ht="15.75" thickBot="1" x14ac:dyDescent="0.3">
      <c r="A14" s="19" t="s">
        <v>76</v>
      </c>
      <c r="B14" s="20"/>
      <c r="C14" s="21"/>
      <c r="D14" s="12"/>
      <c r="E14" s="19" t="s">
        <v>69</v>
      </c>
      <c r="F14" s="52">
        <f>VLOOKUP(F13,Tabla2[],2,FALSE)</f>
        <v>51349</v>
      </c>
      <c r="G14" s="21"/>
    </row>
    <row r="15" spans="1:9" ht="15.75" thickBot="1" x14ac:dyDescent="0.3"/>
    <row r="16" spans="1:9" x14ac:dyDescent="0.25">
      <c r="A16" s="37" t="s">
        <v>82</v>
      </c>
      <c r="B16" s="38"/>
      <c r="C16" s="38"/>
      <c r="D16" s="38"/>
      <c r="E16" s="38"/>
      <c r="F16" s="38"/>
      <c r="G16" s="39"/>
    </row>
    <row r="17" spans="1:7" x14ac:dyDescent="0.25">
      <c r="A17" s="28"/>
      <c r="B17" s="28"/>
      <c r="C17" s="28"/>
      <c r="D17" s="28"/>
      <c r="E17" s="28"/>
      <c r="F17" s="28" t="s">
        <v>83</v>
      </c>
      <c r="G17" s="28" t="s">
        <v>84</v>
      </c>
    </row>
    <row r="18" spans="1:7" x14ac:dyDescent="0.25">
      <c r="A18" s="22"/>
      <c r="B18" s="30"/>
      <c r="C18" s="36" t="s">
        <v>48</v>
      </c>
      <c r="D18" s="36"/>
      <c r="E18" s="40"/>
      <c r="F18" s="31"/>
      <c r="G18" s="61">
        <f>VLOOKUP(F13,Tabla2[],10,FALSE)</f>
        <v>1275</v>
      </c>
    </row>
    <row r="19" spans="1:7" x14ac:dyDescent="0.25">
      <c r="A19" s="22"/>
      <c r="B19" s="11"/>
      <c r="C19" s="36" t="s">
        <v>77</v>
      </c>
      <c r="D19" s="36"/>
      <c r="E19" s="40"/>
      <c r="F19" s="31"/>
      <c r="G19" s="61">
        <f>VLOOKUP(F13,Tabla2[],14,FALSE)</f>
        <v>50</v>
      </c>
    </row>
    <row r="20" spans="1:7" x14ac:dyDescent="0.25">
      <c r="A20" s="22"/>
      <c r="B20" s="11"/>
      <c r="C20" s="36" t="s">
        <v>78</v>
      </c>
      <c r="D20" s="36"/>
      <c r="E20" s="36"/>
      <c r="F20" s="31"/>
      <c r="G20" s="61">
        <f>VLOOKUP(F13,Tabla2[],11,FALSE)</f>
        <v>300</v>
      </c>
    </row>
    <row r="21" spans="1:7" x14ac:dyDescent="0.25">
      <c r="A21" s="22"/>
      <c r="B21" s="11"/>
      <c r="C21" s="36" t="s">
        <v>51</v>
      </c>
      <c r="D21" s="36"/>
      <c r="E21" s="36"/>
      <c r="F21" s="31"/>
      <c r="G21" s="61">
        <f>VLOOKUP(F13,Tabla2[],15,FALSE)</f>
        <v>150</v>
      </c>
    </row>
    <row r="22" spans="1:7" x14ac:dyDescent="0.25">
      <c r="A22" s="22"/>
      <c r="B22" s="11"/>
      <c r="C22" s="36" t="s">
        <v>79</v>
      </c>
      <c r="D22" s="36"/>
      <c r="E22" s="36"/>
      <c r="F22" s="31"/>
      <c r="G22" s="61">
        <f>VLOOKUP(F13,Tabla2[],15,FALSE)</f>
        <v>150</v>
      </c>
    </row>
    <row r="23" spans="1:7" ht="15.75" thickBot="1" x14ac:dyDescent="0.3">
      <c r="A23" s="22"/>
      <c r="B23" s="11"/>
      <c r="C23" s="36" t="s">
        <v>80</v>
      </c>
      <c r="D23" s="36"/>
      <c r="E23" s="36"/>
      <c r="F23" s="57">
        <f>VLOOKUP(F13,Tabla2[],16,FALSE)</f>
        <v>2</v>
      </c>
      <c r="G23" s="62">
        <f>F23*(G18/(G6*8*(G9/100)))</f>
        <v>28.977272727272727</v>
      </c>
    </row>
    <row r="24" spans="1:7" ht="15.75" thickBot="1" x14ac:dyDescent="0.3">
      <c r="A24" s="22"/>
      <c r="B24" s="11"/>
      <c r="C24" s="26"/>
      <c r="D24" s="26"/>
      <c r="E24" s="26"/>
      <c r="F24" s="58" t="s">
        <v>86</v>
      </c>
      <c r="G24" s="63">
        <f>SUM(G18:G23)</f>
        <v>1953.9772727272727</v>
      </c>
    </row>
    <row r="25" spans="1:7" x14ac:dyDescent="0.25">
      <c r="A25" s="22"/>
      <c r="B25" s="11"/>
      <c r="C25" s="11"/>
      <c r="D25" s="11"/>
      <c r="E25" s="11"/>
      <c r="F25" s="11"/>
      <c r="G25" s="23"/>
    </row>
    <row r="26" spans="1:7" x14ac:dyDescent="0.25">
      <c r="A26" s="22"/>
      <c r="B26" s="11"/>
      <c r="C26" s="11"/>
      <c r="D26" s="11"/>
      <c r="E26" s="11" t="s">
        <v>81</v>
      </c>
      <c r="F26" s="56">
        <f>VLOOKUP(F13,Tabla2[],17,FALSE)</f>
        <v>0.22</v>
      </c>
      <c r="G26" s="61">
        <f>G24*F26</f>
        <v>429.875</v>
      </c>
    </row>
    <row r="27" spans="1:7" x14ac:dyDescent="0.25">
      <c r="A27" s="22"/>
      <c r="B27" s="11"/>
      <c r="C27" s="11"/>
      <c r="D27" s="11"/>
      <c r="E27" s="11"/>
      <c r="F27" s="11"/>
      <c r="G27" s="64"/>
    </row>
    <row r="28" spans="1:7" ht="15.75" thickBot="1" x14ac:dyDescent="0.3">
      <c r="A28" s="24"/>
      <c r="B28" s="25"/>
      <c r="C28" s="25"/>
      <c r="D28" s="25"/>
      <c r="E28" s="25"/>
      <c r="F28" s="25"/>
      <c r="G28" s="65"/>
    </row>
    <row r="29" spans="1:7" ht="17.25" thickTop="1" thickBot="1" x14ac:dyDescent="0.3">
      <c r="F29" s="33" t="s">
        <v>85</v>
      </c>
      <c r="G29" s="66">
        <f>G24-G26</f>
        <v>1524.1022727272727</v>
      </c>
    </row>
    <row r="30" spans="1:7" ht="15.75" thickTop="1" x14ac:dyDescent="0.25"/>
  </sheetData>
  <mergeCells count="12">
    <mergeCell ref="A2:G4"/>
    <mergeCell ref="A6:B6"/>
    <mergeCell ref="A10:C10"/>
    <mergeCell ref="E10:G10"/>
    <mergeCell ref="C8:D8"/>
    <mergeCell ref="C22:E22"/>
    <mergeCell ref="C23:E23"/>
    <mergeCell ref="A16:G16"/>
    <mergeCell ref="C19:E19"/>
    <mergeCell ref="C18:E18"/>
    <mergeCell ref="C20:E20"/>
    <mergeCell ref="C21:E21"/>
  </mergeCells>
  <pageMargins left="0.7" right="0.7" top="0.75" bottom="0.75" header="0.3" footer="0.3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Datos!$A$2:$A$12</xm:f>
          </x14:formula1>
          <xm:sqref>F13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2:G29"/>
  <sheetViews>
    <sheetView topLeftCell="A25" zoomScale="170" zoomScaleNormal="170" workbookViewId="0">
      <selection activeCell="F13" sqref="F13"/>
    </sheetView>
  </sheetViews>
  <sheetFormatPr baseColWidth="10" defaultRowHeight="15" x14ac:dyDescent="0.25"/>
  <cols>
    <col min="2" max="2" width="13.7109375" bestFit="1" customWidth="1"/>
    <col min="5" max="5" width="12.85546875" bestFit="1" customWidth="1"/>
  </cols>
  <sheetData>
    <row r="2" spans="1:7" x14ac:dyDescent="0.25">
      <c r="A2" s="41" t="s">
        <v>64</v>
      </c>
      <c r="B2" s="41"/>
      <c r="C2" s="41"/>
      <c r="D2" s="41"/>
      <c r="E2" s="41"/>
      <c r="F2" s="41"/>
      <c r="G2" s="41"/>
    </row>
    <row r="3" spans="1:7" x14ac:dyDescent="0.25">
      <c r="A3" s="41"/>
      <c r="B3" s="41"/>
      <c r="C3" s="41"/>
      <c r="D3" s="41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12"/>
      <c r="B5" s="12"/>
      <c r="C5" s="12"/>
      <c r="D5" s="12"/>
      <c r="E5" s="12"/>
      <c r="F5" s="12"/>
      <c r="G5" s="12"/>
    </row>
    <row r="6" spans="1:7" x14ac:dyDescent="0.25">
      <c r="A6" s="43" t="s">
        <v>66</v>
      </c>
      <c r="B6" s="44"/>
      <c r="C6" s="42"/>
      <c r="D6" s="42"/>
      <c r="E6" s="12"/>
      <c r="F6" s="12" t="s">
        <v>65</v>
      </c>
      <c r="G6" s="13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s="12" t="s">
        <v>43</v>
      </c>
      <c r="C8" s="42"/>
      <c r="D8" s="42"/>
      <c r="E8" s="12"/>
      <c r="F8" s="12" t="s">
        <v>42</v>
      </c>
      <c r="G8" s="13"/>
    </row>
    <row r="9" spans="1:7" ht="15.75" thickBot="1" x14ac:dyDescent="0.3">
      <c r="A9" s="12"/>
      <c r="B9" s="12"/>
      <c r="C9" s="12"/>
      <c r="D9" s="12"/>
      <c r="E9" s="12"/>
      <c r="F9" s="12"/>
      <c r="G9" s="12"/>
    </row>
    <row r="10" spans="1:7" x14ac:dyDescent="0.25">
      <c r="A10" s="45" t="s">
        <v>67</v>
      </c>
      <c r="B10" s="46"/>
      <c r="C10" s="47"/>
      <c r="D10" s="12"/>
      <c r="E10" s="45" t="s">
        <v>68</v>
      </c>
      <c r="F10" s="46"/>
      <c r="G10" s="47"/>
    </row>
    <row r="11" spans="1:7" x14ac:dyDescent="0.25">
      <c r="A11" s="14" t="s">
        <v>73</v>
      </c>
      <c r="B11" s="15"/>
      <c r="C11" s="16"/>
      <c r="D11" s="12"/>
      <c r="E11" s="14" t="s">
        <v>71</v>
      </c>
      <c r="F11" s="15"/>
      <c r="G11" s="16"/>
    </row>
    <row r="12" spans="1:7" x14ac:dyDescent="0.25">
      <c r="A12" s="14" t="s">
        <v>74</v>
      </c>
      <c r="B12" s="15"/>
      <c r="C12" s="16"/>
      <c r="D12" s="12"/>
      <c r="E12" s="14" t="s">
        <v>72</v>
      </c>
      <c r="F12" s="15"/>
      <c r="G12" s="16"/>
    </row>
    <row r="13" spans="1:7" x14ac:dyDescent="0.25">
      <c r="A13" s="14" t="s">
        <v>75</v>
      </c>
      <c r="B13" s="17"/>
      <c r="C13" s="18"/>
      <c r="D13" s="12"/>
      <c r="E13" s="14" t="s">
        <v>70</v>
      </c>
      <c r="F13" s="17"/>
      <c r="G13" s="18"/>
    </row>
    <row r="14" spans="1:7" ht="15.75" thickBot="1" x14ac:dyDescent="0.3">
      <c r="A14" s="19" t="s">
        <v>76</v>
      </c>
      <c r="B14" s="20"/>
      <c r="C14" s="21"/>
      <c r="D14" s="12"/>
      <c r="E14" s="19" t="s">
        <v>69</v>
      </c>
      <c r="F14" s="20"/>
      <c r="G14" s="21"/>
    </row>
    <row r="15" spans="1:7" ht="15.75" thickBot="1" x14ac:dyDescent="0.3"/>
    <row r="16" spans="1:7" x14ac:dyDescent="0.25">
      <c r="A16" s="48" t="s">
        <v>82</v>
      </c>
      <c r="B16" s="49"/>
      <c r="C16" s="49"/>
      <c r="D16" s="49"/>
      <c r="E16" s="49"/>
      <c r="F16" s="49"/>
      <c r="G16" s="50"/>
    </row>
    <row r="17" spans="1:7" x14ac:dyDescent="0.25">
      <c r="A17" s="29"/>
      <c r="B17" s="29"/>
      <c r="C17" s="29"/>
      <c r="D17" s="29"/>
      <c r="E17" s="29"/>
      <c r="F17" s="29" t="s">
        <v>83</v>
      </c>
      <c r="G17" s="29" t="s">
        <v>84</v>
      </c>
    </row>
    <row r="18" spans="1:7" x14ac:dyDescent="0.25">
      <c r="A18" s="22"/>
      <c r="B18" s="30"/>
      <c r="C18" s="36" t="s">
        <v>48</v>
      </c>
      <c r="D18" s="36"/>
      <c r="E18" s="40"/>
      <c r="F18" s="31"/>
      <c r="G18" s="10"/>
    </row>
    <row r="19" spans="1:7" x14ac:dyDescent="0.25">
      <c r="A19" s="22"/>
      <c r="B19" s="11"/>
      <c r="C19" s="36" t="s">
        <v>77</v>
      </c>
      <c r="D19" s="36"/>
      <c r="E19" s="40"/>
      <c r="F19" s="31"/>
      <c r="G19" s="10"/>
    </row>
    <row r="20" spans="1:7" x14ac:dyDescent="0.25">
      <c r="A20" s="22"/>
      <c r="B20" s="11"/>
      <c r="C20" s="36" t="s">
        <v>78</v>
      </c>
      <c r="D20" s="36"/>
      <c r="E20" s="36"/>
      <c r="F20" s="31"/>
      <c r="G20" s="10"/>
    </row>
    <row r="21" spans="1:7" x14ac:dyDescent="0.25">
      <c r="A21" s="22"/>
      <c r="B21" s="11"/>
      <c r="C21" s="36" t="s">
        <v>51</v>
      </c>
      <c r="D21" s="36"/>
      <c r="E21" s="36"/>
      <c r="F21" s="31"/>
      <c r="G21" s="10"/>
    </row>
    <row r="22" spans="1:7" x14ac:dyDescent="0.25">
      <c r="A22" s="22"/>
      <c r="B22" s="11"/>
      <c r="C22" s="36" t="s">
        <v>79</v>
      </c>
      <c r="D22" s="36"/>
      <c r="E22" s="36"/>
      <c r="F22" s="31"/>
      <c r="G22" s="10"/>
    </row>
    <row r="23" spans="1:7" x14ac:dyDescent="0.25">
      <c r="A23" s="22"/>
      <c r="B23" s="11"/>
      <c r="C23" s="36" t="s">
        <v>80</v>
      </c>
      <c r="D23" s="36"/>
      <c r="E23" s="36"/>
      <c r="F23" s="10"/>
      <c r="G23" s="10"/>
    </row>
    <row r="24" spans="1:7" x14ac:dyDescent="0.25">
      <c r="A24" s="22"/>
      <c r="B24" s="11"/>
      <c r="C24" s="11"/>
      <c r="D24" s="11"/>
      <c r="E24" s="11"/>
      <c r="F24" s="11"/>
      <c r="G24" s="23"/>
    </row>
    <row r="25" spans="1:7" x14ac:dyDescent="0.25">
      <c r="A25" s="22"/>
      <c r="B25" s="11"/>
      <c r="C25" s="11"/>
      <c r="D25" s="11"/>
      <c r="E25" s="11" t="s">
        <v>81</v>
      </c>
      <c r="F25" s="27"/>
      <c r="G25" s="10"/>
    </row>
    <row r="26" spans="1:7" x14ac:dyDescent="0.25">
      <c r="A26" s="22"/>
      <c r="B26" s="11"/>
      <c r="C26" s="11"/>
      <c r="D26" s="11"/>
      <c r="E26" s="11"/>
      <c r="F26" s="11"/>
      <c r="G26" s="23"/>
    </row>
    <row r="27" spans="1:7" ht="15.75" thickBot="1" x14ac:dyDescent="0.3">
      <c r="A27" s="24"/>
      <c r="B27" s="25"/>
      <c r="C27" s="25"/>
      <c r="D27" s="25"/>
      <c r="E27" s="25"/>
      <c r="F27" s="25"/>
      <c r="G27" s="32"/>
    </row>
    <row r="28" spans="1:7" ht="17.25" thickTop="1" thickBot="1" x14ac:dyDescent="0.3">
      <c r="F28" s="34" t="s">
        <v>84</v>
      </c>
      <c r="G28" s="35"/>
    </row>
    <row r="29" spans="1:7" ht="15.75" thickTop="1" x14ac:dyDescent="0.25"/>
  </sheetData>
  <mergeCells count="13">
    <mergeCell ref="A2:G4"/>
    <mergeCell ref="C6:D6"/>
    <mergeCell ref="A6:B6"/>
    <mergeCell ref="A10:C10"/>
    <mergeCell ref="E10:G10"/>
    <mergeCell ref="C8:D8"/>
    <mergeCell ref="C22:E22"/>
    <mergeCell ref="C23:E23"/>
    <mergeCell ref="A16:G16"/>
    <mergeCell ref="C19:E19"/>
    <mergeCell ref="C18:E18"/>
    <mergeCell ref="C20:E20"/>
    <mergeCell ref="C21:E2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Datos!$A$2:$A$12</xm:f>
          </x14:formula1>
          <xm:sqref>F13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2:G29"/>
  <sheetViews>
    <sheetView topLeftCell="A22" zoomScale="170" zoomScaleNormal="170" workbookViewId="0">
      <selection activeCell="D31" sqref="D31"/>
    </sheetView>
  </sheetViews>
  <sheetFormatPr baseColWidth="10" defaultRowHeight="15" x14ac:dyDescent="0.25"/>
  <cols>
    <col min="2" max="2" width="13.7109375" bestFit="1" customWidth="1"/>
    <col min="5" max="5" width="12.85546875" bestFit="1" customWidth="1"/>
  </cols>
  <sheetData>
    <row r="2" spans="1:7" x14ac:dyDescent="0.25">
      <c r="A2" s="41" t="s">
        <v>64</v>
      </c>
      <c r="B2" s="41"/>
      <c r="C2" s="41"/>
      <c r="D2" s="41"/>
      <c r="E2" s="41"/>
      <c r="F2" s="41"/>
      <c r="G2" s="41"/>
    </row>
    <row r="3" spans="1:7" x14ac:dyDescent="0.25">
      <c r="A3" s="41"/>
      <c r="B3" s="41"/>
      <c r="C3" s="41"/>
      <c r="D3" s="41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12"/>
      <c r="B5" s="12"/>
      <c r="C5" s="12"/>
      <c r="D5" s="12"/>
      <c r="E5" s="12"/>
      <c r="F5" s="12"/>
      <c r="G5" s="12"/>
    </row>
    <row r="6" spans="1:7" x14ac:dyDescent="0.25">
      <c r="A6" s="43" t="s">
        <v>66</v>
      </c>
      <c r="B6" s="44"/>
      <c r="C6" s="42"/>
      <c r="D6" s="42"/>
      <c r="E6" s="12"/>
      <c r="F6" s="12" t="s">
        <v>65</v>
      </c>
      <c r="G6" s="13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s="12" t="s">
        <v>43</v>
      </c>
      <c r="C8" s="42"/>
      <c r="D8" s="42"/>
      <c r="E8" s="12"/>
      <c r="F8" s="12" t="s">
        <v>42</v>
      </c>
      <c r="G8" s="13"/>
    </row>
    <row r="9" spans="1:7" ht="15.75" thickBot="1" x14ac:dyDescent="0.3">
      <c r="A9" s="12"/>
      <c r="B9" s="12"/>
      <c r="C9" s="12"/>
      <c r="D9" s="12"/>
      <c r="E9" s="12"/>
      <c r="F9" s="12"/>
      <c r="G9" s="12"/>
    </row>
    <row r="10" spans="1:7" x14ac:dyDescent="0.25">
      <c r="A10" s="45" t="s">
        <v>67</v>
      </c>
      <c r="B10" s="46"/>
      <c r="C10" s="47"/>
      <c r="D10" s="12"/>
      <c r="E10" s="45" t="s">
        <v>68</v>
      </c>
      <c r="F10" s="46"/>
      <c r="G10" s="47"/>
    </row>
    <row r="11" spans="1:7" x14ac:dyDescent="0.25">
      <c r="A11" s="14" t="s">
        <v>73</v>
      </c>
      <c r="B11" s="15"/>
      <c r="C11" s="16"/>
      <c r="D11" s="12"/>
      <c r="E11" s="14" t="s">
        <v>71</v>
      </c>
      <c r="F11" s="15"/>
      <c r="G11" s="16"/>
    </row>
    <row r="12" spans="1:7" x14ac:dyDescent="0.25">
      <c r="A12" s="14" t="s">
        <v>74</v>
      </c>
      <c r="B12" s="15"/>
      <c r="C12" s="16"/>
      <c r="D12" s="12"/>
      <c r="E12" s="14" t="s">
        <v>72</v>
      </c>
      <c r="F12" s="15"/>
      <c r="G12" s="16"/>
    </row>
    <row r="13" spans="1:7" x14ac:dyDescent="0.25">
      <c r="A13" s="14" t="s">
        <v>75</v>
      </c>
      <c r="B13" s="17"/>
      <c r="C13" s="18"/>
      <c r="D13" s="12"/>
      <c r="E13" s="14" t="s">
        <v>70</v>
      </c>
      <c r="F13" s="17"/>
      <c r="G13" s="18"/>
    </row>
    <row r="14" spans="1:7" ht="15.75" thickBot="1" x14ac:dyDescent="0.3">
      <c r="A14" s="19" t="s">
        <v>76</v>
      </c>
      <c r="B14" s="20"/>
      <c r="C14" s="21"/>
      <c r="D14" s="12"/>
      <c r="E14" s="19" t="s">
        <v>69</v>
      </c>
      <c r="F14" s="20"/>
      <c r="G14" s="21"/>
    </row>
    <row r="15" spans="1:7" ht="15.75" thickBot="1" x14ac:dyDescent="0.3"/>
    <row r="16" spans="1:7" x14ac:dyDescent="0.25">
      <c r="A16" s="48" t="s">
        <v>82</v>
      </c>
      <c r="B16" s="49"/>
      <c r="C16" s="49"/>
      <c r="D16" s="49"/>
      <c r="E16" s="49"/>
      <c r="F16" s="49"/>
      <c r="G16" s="50"/>
    </row>
    <row r="17" spans="1:7" x14ac:dyDescent="0.25">
      <c r="A17" s="29"/>
      <c r="B17" s="29"/>
      <c r="C17" s="29"/>
      <c r="D17" s="29"/>
      <c r="E17" s="29"/>
      <c r="F17" s="29" t="s">
        <v>83</v>
      </c>
      <c r="G17" s="29" t="s">
        <v>84</v>
      </c>
    </row>
    <row r="18" spans="1:7" x14ac:dyDescent="0.25">
      <c r="A18" s="22"/>
      <c r="B18" s="30"/>
      <c r="C18" s="36" t="s">
        <v>48</v>
      </c>
      <c r="D18" s="36"/>
      <c r="E18" s="40"/>
      <c r="F18" s="31"/>
      <c r="G18" s="10"/>
    </row>
    <row r="19" spans="1:7" x14ac:dyDescent="0.25">
      <c r="A19" s="22"/>
      <c r="B19" s="11"/>
      <c r="C19" s="36" t="s">
        <v>77</v>
      </c>
      <c r="D19" s="36"/>
      <c r="E19" s="40"/>
      <c r="F19" s="31"/>
      <c r="G19" s="10"/>
    </row>
    <row r="20" spans="1:7" x14ac:dyDescent="0.25">
      <c r="A20" s="22"/>
      <c r="B20" s="11"/>
      <c r="C20" s="36" t="s">
        <v>78</v>
      </c>
      <c r="D20" s="36"/>
      <c r="E20" s="36"/>
      <c r="F20" s="31"/>
      <c r="G20" s="10"/>
    </row>
    <row r="21" spans="1:7" x14ac:dyDescent="0.25">
      <c r="A21" s="22"/>
      <c r="B21" s="11"/>
      <c r="C21" s="36" t="s">
        <v>51</v>
      </c>
      <c r="D21" s="36"/>
      <c r="E21" s="36"/>
      <c r="F21" s="31"/>
      <c r="G21" s="10"/>
    </row>
    <row r="22" spans="1:7" x14ac:dyDescent="0.25">
      <c r="A22" s="22"/>
      <c r="B22" s="11"/>
      <c r="C22" s="36" t="s">
        <v>79</v>
      </c>
      <c r="D22" s="36"/>
      <c r="E22" s="36"/>
      <c r="F22" s="31"/>
      <c r="G22" s="10"/>
    </row>
    <row r="23" spans="1:7" x14ac:dyDescent="0.25">
      <c r="A23" s="22"/>
      <c r="B23" s="11"/>
      <c r="C23" s="36" t="s">
        <v>80</v>
      </c>
      <c r="D23" s="36"/>
      <c r="E23" s="36"/>
      <c r="F23" s="10"/>
      <c r="G23" s="10"/>
    </row>
    <row r="24" spans="1:7" x14ac:dyDescent="0.25">
      <c r="A24" s="22"/>
      <c r="B24" s="11"/>
      <c r="C24" s="11"/>
      <c r="D24" s="11"/>
      <c r="E24" s="11"/>
      <c r="F24" s="11"/>
      <c r="G24" s="23"/>
    </row>
    <row r="25" spans="1:7" x14ac:dyDescent="0.25">
      <c r="A25" s="22"/>
      <c r="B25" s="11"/>
      <c r="C25" s="11"/>
      <c r="D25" s="11"/>
      <c r="E25" s="11" t="s">
        <v>81</v>
      </c>
      <c r="F25" s="27"/>
      <c r="G25" s="10"/>
    </row>
    <row r="26" spans="1:7" x14ac:dyDescent="0.25">
      <c r="A26" s="22"/>
      <c r="B26" s="11"/>
      <c r="C26" s="11"/>
      <c r="D26" s="11"/>
      <c r="E26" s="11"/>
      <c r="F26" s="11"/>
      <c r="G26" s="23"/>
    </row>
    <row r="27" spans="1:7" ht="15.75" thickBot="1" x14ac:dyDescent="0.3">
      <c r="A27" s="24"/>
      <c r="B27" s="25"/>
      <c r="C27" s="25"/>
      <c r="D27" s="25"/>
      <c r="E27" s="25"/>
      <c r="F27" s="25"/>
      <c r="G27" s="32"/>
    </row>
    <row r="28" spans="1:7" ht="17.25" thickTop="1" thickBot="1" x14ac:dyDescent="0.3">
      <c r="F28" s="34" t="s">
        <v>84</v>
      </c>
      <c r="G28" s="35"/>
    </row>
    <row r="29" spans="1:7" ht="15.75" thickTop="1" x14ac:dyDescent="0.25"/>
  </sheetData>
  <mergeCells count="13">
    <mergeCell ref="A2:G4"/>
    <mergeCell ref="C6:D6"/>
    <mergeCell ref="A6:B6"/>
    <mergeCell ref="A10:C10"/>
    <mergeCell ref="E10:G10"/>
    <mergeCell ref="C8:D8"/>
    <mergeCell ref="C22:E22"/>
    <mergeCell ref="C23:E23"/>
    <mergeCell ref="A16:G16"/>
    <mergeCell ref="C19:E19"/>
    <mergeCell ref="C18:E18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2:G29"/>
  <sheetViews>
    <sheetView topLeftCell="A19" zoomScale="170" zoomScaleNormal="170" workbookViewId="0">
      <selection activeCell="D31" sqref="D31"/>
    </sheetView>
  </sheetViews>
  <sheetFormatPr baseColWidth="10" defaultRowHeight="15" x14ac:dyDescent="0.25"/>
  <cols>
    <col min="2" max="2" width="13.7109375" bestFit="1" customWidth="1"/>
    <col min="5" max="5" width="12.85546875" bestFit="1" customWidth="1"/>
  </cols>
  <sheetData>
    <row r="2" spans="1:7" x14ac:dyDescent="0.25">
      <c r="A2" s="41" t="s">
        <v>64</v>
      </c>
      <c r="B2" s="41"/>
      <c r="C2" s="41"/>
      <c r="D2" s="41"/>
      <c r="E2" s="41"/>
      <c r="F2" s="41"/>
      <c r="G2" s="41"/>
    </row>
    <row r="3" spans="1:7" x14ac:dyDescent="0.25">
      <c r="A3" s="41"/>
      <c r="B3" s="41"/>
      <c r="C3" s="41"/>
      <c r="D3" s="41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12"/>
      <c r="B5" s="12"/>
      <c r="C5" s="12"/>
      <c r="D5" s="12"/>
      <c r="E5" s="12"/>
      <c r="F5" s="12"/>
      <c r="G5" s="12"/>
    </row>
    <row r="6" spans="1:7" x14ac:dyDescent="0.25">
      <c r="A6" s="43" t="s">
        <v>66</v>
      </c>
      <c r="B6" s="44"/>
      <c r="C6" s="42"/>
      <c r="D6" s="42"/>
      <c r="E6" s="12"/>
      <c r="F6" s="12" t="s">
        <v>65</v>
      </c>
      <c r="G6" s="13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s="12" t="s">
        <v>43</v>
      </c>
      <c r="C8" s="42"/>
      <c r="D8" s="42"/>
      <c r="E8" s="12"/>
      <c r="F8" s="12" t="s">
        <v>42</v>
      </c>
      <c r="G8" s="13"/>
    </row>
    <row r="9" spans="1:7" ht="15.75" thickBot="1" x14ac:dyDescent="0.3">
      <c r="A9" s="12"/>
      <c r="B9" s="12"/>
      <c r="C9" s="12"/>
      <c r="D9" s="12"/>
      <c r="E9" s="12"/>
      <c r="F9" s="12"/>
      <c r="G9" s="12"/>
    </row>
    <row r="10" spans="1:7" x14ac:dyDescent="0.25">
      <c r="A10" s="45" t="s">
        <v>67</v>
      </c>
      <c r="B10" s="46"/>
      <c r="C10" s="47"/>
      <c r="D10" s="12"/>
      <c r="E10" s="45" t="s">
        <v>68</v>
      </c>
      <c r="F10" s="46"/>
      <c r="G10" s="47"/>
    </row>
    <row r="11" spans="1:7" x14ac:dyDescent="0.25">
      <c r="A11" s="14" t="s">
        <v>73</v>
      </c>
      <c r="B11" s="15"/>
      <c r="C11" s="16"/>
      <c r="D11" s="12"/>
      <c r="E11" s="14" t="s">
        <v>71</v>
      </c>
      <c r="F11" s="15"/>
      <c r="G11" s="16"/>
    </row>
    <row r="12" spans="1:7" x14ac:dyDescent="0.25">
      <c r="A12" s="14" t="s">
        <v>74</v>
      </c>
      <c r="B12" s="15"/>
      <c r="C12" s="16"/>
      <c r="D12" s="12"/>
      <c r="E12" s="14" t="s">
        <v>72</v>
      </c>
      <c r="F12" s="15"/>
      <c r="G12" s="16"/>
    </row>
    <row r="13" spans="1:7" x14ac:dyDescent="0.25">
      <c r="A13" s="14" t="s">
        <v>75</v>
      </c>
      <c r="B13" s="17"/>
      <c r="C13" s="18"/>
      <c r="D13" s="12"/>
      <c r="E13" s="14" t="s">
        <v>70</v>
      </c>
      <c r="F13" s="17"/>
      <c r="G13" s="18"/>
    </row>
    <row r="14" spans="1:7" ht="15.75" thickBot="1" x14ac:dyDescent="0.3">
      <c r="A14" s="19" t="s">
        <v>76</v>
      </c>
      <c r="B14" s="20"/>
      <c r="C14" s="21"/>
      <c r="D14" s="12"/>
      <c r="E14" s="19" t="s">
        <v>69</v>
      </c>
      <c r="F14" s="20"/>
      <c r="G14" s="21"/>
    </row>
    <row r="15" spans="1:7" ht="15.75" thickBot="1" x14ac:dyDescent="0.3"/>
    <row r="16" spans="1:7" x14ac:dyDescent="0.25">
      <c r="A16" s="48" t="s">
        <v>82</v>
      </c>
      <c r="B16" s="49"/>
      <c r="C16" s="49"/>
      <c r="D16" s="49"/>
      <c r="E16" s="49"/>
      <c r="F16" s="49"/>
      <c r="G16" s="50"/>
    </row>
    <row r="17" spans="1:7" x14ac:dyDescent="0.25">
      <c r="A17" s="29"/>
      <c r="B17" s="29"/>
      <c r="C17" s="29"/>
      <c r="D17" s="29"/>
      <c r="E17" s="29"/>
      <c r="F17" s="29" t="s">
        <v>83</v>
      </c>
      <c r="G17" s="29" t="s">
        <v>84</v>
      </c>
    </row>
    <row r="18" spans="1:7" x14ac:dyDescent="0.25">
      <c r="A18" s="22"/>
      <c r="B18" s="30"/>
      <c r="C18" s="36" t="s">
        <v>48</v>
      </c>
      <c r="D18" s="36"/>
      <c r="E18" s="40"/>
      <c r="F18" s="31"/>
      <c r="G18" s="10"/>
    </row>
    <row r="19" spans="1:7" x14ac:dyDescent="0.25">
      <c r="A19" s="22"/>
      <c r="B19" s="11"/>
      <c r="C19" s="36" t="s">
        <v>77</v>
      </c>
      <c r="D19" s="36"/>
      <c r="E19" s="40"/>
      <c r="F19" s="31"/>
      <c r="G19" s="10"/>
    </row>
    <row r="20" spans="1:7" x14ac:dyDescent="0.25">
      <c r="A20" s="22"/>
      <c r="B20" s="11"/>
      <c r="C20" s="36" t="s">
        <v>78</v>
      </c>
      <c r="D20" s="36"/>
      <c r="E20" s="36"/>
      <c r="F20" s="31"/>
      <c r="G20" s="10"/>
    </row>
    <row r="21" spans="1:7" x14ac:dyDescent="0.25">
      <c r="A21" s="22"/>
      <c r="B21" s="11"/>
      <c r="C21" s="36" t="s">
        <v>51</v>
      </c>
      <c r="D21" s="36"/>
      <c r="E21" s="36"/>
      <c r="F21" s="31"/>
      <c r="G21" s="10"/>
    </row>
    <row r="22" spans="1:7" x14ac:dyDescent="0.25">
      <c r="A22" s="22"/>
      <c r="B22" s="11"/>
      <c r="C22" s="36" t="s">
        <v>79</v>
      </c>
      <c r="D22" s="36"/>
      <c r="E22" s="36"/>
      <c r="F22" s="31"/>
      <c r="G22" s="10"/>
    </row>
    <row r="23" spans="1:7" x14ac:dyDescent="0.25">
      <c r="A23" s="22"/>
      <c r="B23" s="11"/>
      <c r="C23" s="36" t="s">
        <v>80</v>
      </c>
      <c r="D23" s="36"/>
      <c r="E23" s="36"/>
      <c r="F23" s="10"/>
      <c r="G23" s="10"/>
    </row>
    <row r="24" spans="1:7" x14ac:dyDescent="0.25">
      <c r="A24" s="22"/>
      <c r="B24" s="11"/>
      <c r="C24" s="11"/>
      <c r="D24" s="11"/>
      <c r="E24" s="11"/>
      <c r="F24" s="11"/>
      <c r="G24" s="23"/>
    </row>
    <row r="25" spans="1:7" x14ac:dyDescent="0.25">
      <c r="A25" s="22"/>
      <c r="B25" s="11"/>
      <c r="C25" s="11"/>
      <c r="D25" s="11"/>
      <c r="E25" s="11" t="s">
        <v>81</v>
      </c>
      <c r="F25" s="27"/>
      <c r="G25" s="10"/>
    </row>
    <row r="26" spans="1:7" x14ac:dyDescent="0.25">
      <c r="A26" s="22"/>
      <c r="B26" s="11"/>
      <c r="C26" s="11"/>
      <c r="D26" s="11"/>
      <c r="E26" s="11"/>
      <c r="F26" s="11"/>
      <c r="G26" s="23"/>
    </row>
    <row r="27" spans="1:7" ht="15.75" thickBot="1" x14ac:dyDescent="0.3">
      <c r="A27" s="24"/>
      <c r="B27" s="25"/>
      <c r="C27" s="25"/>
      <c r="D27" s="25"/>
      <c r="E27" s="25"/>
      <c r="F27" s="25"/>
      <c r="G27" s="32"/>
    </row>
    <row r="28" spans="1:7" ht="17.25" thickTop="1" thickBot="1" x14ac:dyDescent="0.3">
      <c r="F28" s="34" t="s">
        <v>84</v>
      </c>
      <c r="G28" s="35"/>
    </row>
    <row r="29" spans="1:7" ht="15.75" thickTop="1" x14ac:dyDescent="0.25"/>
  </sheetData>
  <mergeCells count="13">
    <mergeCell ref="A2:G4"/>
    <mergeCell ref="C6:D6"/>
    <mergeCell ref="A6:B6"/>
    <mergeCell ref="A10:C10"/>
    <mergeCell ref="E10:G10"/>
    <mergeCell ref="C8:D8"/>
    <mergeCell ref="C22:E22"/>
    <mergeCell ref="C23:E23"/>
    <mergeCell ref="A16:G16"/>
    <mergeCell ref="C19:E19"/>
    <mergeCell ref="C18:E18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2:G29"/>
  <sheetViews>
    <sheetView zoomScale="170" zoomScaleNormal="170" workbookViewId="0">
      <selection activeCell="D31" sqref="D31"/>
    </sheetView>
  </sheetViews>
  <sheetFormatPr baseColWidth="10" defaultRowHeight="15" x14ac:dyDescent="0.25"/>
  <cols>
    <col min="2" max="2" width="13.7109375" bestFit="1" customWidth="1"/>
    <col min="5" max="5" width="12.85546875" bestFit="1" customWidth="1"/>
  </cols>
  <sheetData>
    <row r="2" spans="1:7" x14ac:dyDescent="0.25">
      <c r="A2" s="41" t="s">
        <v>64</v>
      </c>
      <c r="B2" s="41"/>
      <c r="C2" s="41"/>
      <c r="D2" s="41"/>
      <c r="E2" s="41"/>
      <c r="F2" s="41"/>
      <c r="G2" s="41"/>
    </row>
    <row r="3" spans="1:7" x14ac:dyDescent="0.25">
      <c r="A3" s="41"/>
      <c r="B3" s="41"/>
      <c r="C3" s="41"/>
      <c r="D3" s="41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12"/>
      <c r="B5" s="12"/>
      <c r="C5" s="12"/>
      <c r="D5" s="12"/>
      <c r="E5" s="12"/>
      <c r="F5" s="12"/>
      <c r="G5" s="12"/>
    </row>
    <row r="6" spans="1:7" x14ac:dyDescent="0.25">
      <c r="A6" s="43" t="s">
        <v>66</v>
      </c>
      <c r="B6" s="44"/>
      <c r="C6" s="42"/>
      <c r="D6" s="42"/>
      <c r="E6" s="12"/>
      <c r="F6" s="12" t="s">
        <v>65</v>
      </c>
      <c r="G6" s="13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s="12" t="s">
        <v>43</v>
      </c>
      <c r="C8" s="42"/>
      <c r="D8" s="42"/>
      <c r="E8" s="12"/>
      <c r="F8" s="12" t="s">
        <v>42</v>
      </c>
      <c r="G8" s="13"/>
    </row>
    <row r="9" spans="1:7" ht="15.75" thickBot="1" x14ac:dyDescent="0.3">
      <c r="A9" s="12"/>
      <c r="B9" s="12"/>
      <c r="C9" s="12"/>
      <c r="D9" s="12"/>
      <c r="E9" s="12"/>
      <c r="F9" s="12"/>
      <c r="G9" s="12"/>
    </row>
    <row r="10" spans="1:7" x14ac:dyDescent="0.25">
      <c r="A10" s="45" t="s">
        <v>67</v>
      </c>
      <c r="B10" s="46"/>
      <c r="C10" s="47"/>
      <c r="D10" s="12"/>
      <c r="E10" s="45" t="s">
        <v>68</v>
      </c>
      <c r="F10" s="46"/>
      <c r="G10" s="47"/>
    </row>
    <row r="11" spans="1:7" x14ac:dyDescent="0.25">
      <c r="A11" s="14" t="s">
        <v>73</v>
      </c>
      <c r="B11" s="15"/>
      <c r="C11" s="16"/>
      <c r="D11" s="12"/>
      <c r="E11" s="14" t="s">
        <v>71</v>
      </c>
      <c r="F11" s="15"/>
      <c r="G11" s="16"/>
    </row>
    <row r="12" spans="1:7" x14ac:dyDescent="0.25">
      <c r="A12" s="14" t="s">
        <v>74</v>
      </c>
      <c r="B12" s="15"/>
      <c r="C12" s="16"/>
      <c r="D12" s="12"/>
      <c r="E12" s="14" t="s">
        <v>72</v>
      </c>
      <c r="F12" s="15"/>
      <c r="G12" s="16"/>
    </row>
    <row r="13" spans="1:7" x14ac:dyDescent="0.25">
      <c r="A13" s="14" t="s">
        <v>75</v>
      </c>
      <c r="B13" s="17"/>
      <c r="C13" s="18"/>
      <c r="D13" s="12"/>
      <c r="E13" s="14" t="s">
        <v>70</v>
      </c>
      <c r="F13" s="17"/>
      <c r="G13" s="18"/>
    </row>
    <row r="14" spans="1:7" ht="15.75" thickBot="1" x14ac:dyDescent="0.3">
      <c r="A14" s="19" t="s">
        <v>76</v>
      </c>
      <c r="B14" s="20"/>
      <c r="C14" s="21"/>
      <c r="D14" s="12"/>
      <c r="E14" s="19" t="s">
        <v>69</v>
      </c>
      <c r="F14" s="20"/>
      <c r="G14" s="21"/>
    </row>
    <row r="15" spans="1:7" ht="15.75" thickBot="1" x14ac:dyDescent="0.3"/>
    <row r="16" spans="1:7" x14ac:dyDescent="0.25">
      <c r="A16" s="48" t="s">
        <v>82</v>
      </c>
      <c r="B16" s="49"/>
      <c r="C16" s="49"/>
      <c r="D16" s="49"/>
      <c r="E16" s="49"/>
      <c r="F16" s="49"/>
      <c r="G16" s="50"/>
    </row>
    <row r="17" spans="1:7" x14ac:dyDescent="0.25">
      <c r="A17" s="29"/>
      <c r="B17" s="29"/>
      <c r="C17" s="29"/>
      <c r="D17" s="29"/>
      <c r="E17" s="29"/>
      <c r="F17" s="29" t="s">
        <v>83</v>
      </c>
      <c r="G17" s="29" t="s">
        <v>84</v>
      </c>
    </row>
    <row r="18" spans="1:7" x14ac:dyDescent="0.25">
      <c r="A18" s="22"/>
      <c r="B18" s="30"/>
      <c r="C18" s="36" t="s">
        <v>48</v>
      </c>
      <c r="D18" s="36"/>
      <c r="E18" s="40"/>
      <c r="F18" s="31"/>
      <c r="G18" s="10"/>
    </row>
    <row r="19" spans="1:7" x14ac:dyDescent="0.25">
      <c r="A19" s="22"/>
      <c r="B19" s="11"/>
      <c r="C19" s="36" t="s">
        <v>77</v>
      </c>
      <c r="D19" s="36"/>
      <c r="E19" s="40"/>
      <c r="F19" s="31"/>
      <c r="G19" s="10"/>
    </row>
    <row r="20" spans="1:7" x14ac:dyDescent="0.25">
      <c r="A20" s="22"/>
      <c r="B20" s="11"/>
      <c r="C20" s="36" t="s">
        <v>78</v>
      </c>
      <c r="D20" s="36"/>
      <c r="E20" s="36"/>
      <c r="F20" s="31"/>
      <c r="G20" s="10"/>
    </row>
    <row r="21" spans="1:7" x14ac:dyDescent="0.25">
      <c r="A21" s="22"/>
      <c r="B21" s="11"/>
      <c r="C21" s="36" t="s">
        <v>51</v>
      </c>
      <c r="D21" s="36"/>
      <c r="E21" s="36"/>
      <c r="F21" s="31"/>
      <c r="G21" s="10"/>
    </row>
    <row r="22" spans="1:7" x14ac:dyDescent="0.25">
      <c r="A22" s="22"/>
      <c r="B22" s="11"/>
      <c r="C22" s="36" t="s">
        <v>79</v>
      </c>
      <c r="D22" s="36"/>
      <c r="E22" s="36"/>
      <c r="F22" s="31"/>
      <c r="G22" s="10"/>
    </row>
    <row r="23" spans="1:7" x14ac:dyDescent="0.25">
      <c r="A23" s="22"/>
      <c r="B23" s="11"/>
      <c r="C23" s="36" t="s">
        <v>80</v>
      </c>
      <c r="D23" s="36"/>
      <c r="E23" s="36"/>
      <c r="F23" s="10"/>
      <c r="G23" s="10"/>
    </row>
    <row r="24" spans="1:7" x14ac:dyDescent="0.25">
      <c r="A24" s="22"/>
      <c r="B24" s="11"/>
      <c r="C24" s="11"/>
      <c r="D24" s="11"/>
      <c r="E24" s="11"/>
      <c r="F24" s="11"/>
      <c r="G24" s="23"/>
    </row>
    <row r="25" spans="1:7" x14ac:dyDescent="0.25">
      <c r="A25" s="22"/>
      <c r="B25" s="11"/>
      <c r="C25" s="11"/>
      <c r="D25" s="11"/>
      <c r="E25" s="11" t="s">
        <v>81</v>
      </c>
      <c r="F25" s="27"/>
      <c r="G25" s="10"/>
    </row>
    <row r="26" spans="1:7" x14ac:dyDescent="0.25">
      <c r="A26" s="22"/>
      <c r="B26" s="11"/>
      <c r="C26" s="11"/>
      <c r="D26" s="11"/>
      <c r="E26" s="11"/>
      <c r="F26" s="11"/>
      <c r="G26" s="23"/>
    </row>
    <row r="27" spans="1:7" ht="15.75" thickBot="1" x14ac:dyDescent="0.3">
      <c r="A27" s="24"/>
      <c r="B27" s="25"/>
      <c r="C27" s="25"/>
      <c r="D27" s="25"/>
      <c r="E27" s="25"/>
      <c r="F27" s="25"/>
      <c r="G27" s="32"/>
    </row>
    <row r="28" spans="1:7" ht="17.25" thickTop="1" thickBot="1" x14ac:dyDescent="0.3">
      <c r="F28" s="34" t="s">
        <v>84</v>
      </c>
      <c r="G28" s="35"/>
    </row>
    <row r="29" spans="1:7" ht="15.75" thickTop="1" x14ac:dyDescent="0.25"/>
  </sheetData>
  <mergeCells count="13">
    <mergeCell ref="A2:G4"/>
    <mergeCell ref="C6:D6"/>
    <mergeCell ref="A6:B6"/>
    <mergeCell ref="A10:C10"/>
    <mergeCell ref="E10:G10"/>
    <mergeCell ref="C8:D8"/>
    <mergeCell ref="C22:E22"/>
    <mergeCell ref="C23:E23"/>
    <mergeCell ref="A16:G16"/>
    <mergeCell ref="C19:E19"/>
    <mergeCell ref="C18:E18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2:G29"/>
  <sheetViews>
    <sheetView topLeftCell="A13" zoomScale="170" zoomScaleNormal="170" workbookViewId="0">
      <selection activeCell="D31" sqref="D31"/>
    </sheetView>
  </sheetViews>
  <sheetFormatPr baseColWidth="10" defaultRowHeight="15" x14ac:dyDescent="0.25"/>
  <cols>
    <col min="2" max="2" width="13.7109375" bestFit="1" customWidth="1"/>
    <col min="5" max="5" width="12.85546875" bestFit="1" customWidth="1"/>
  </cols>
  <sheetData>
    <row r="2" spans="1:7" x14ac:dyDescent="0.25">
      <c r="A2" s="41" t="s">
        <v>64</v>
      </c>
      <c r="B2" s="41"/>
      <c r="C2" s="41"/>
      <c r="D2" s="41"/>
      <c r="E2" s="41"/>
      <c r="F2" s="41"/>
      <c r="G2" s="41"/>
    </row>
    <row r="3" spans="1:7" x14ac:dyDescent="0.25">
      <c r="A3" s="41"/>
      <c r="B3" s="41"/>
      <c r="C3" s="41"/>
      <c r="D3" s="41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12"/>
      <c r="B5" s="12"/>
      <c r="C5" s="12"/>
      <c r="D5" s="12"/>
      <c r="E5" s="12"/>
      <c r="F5" s="12"/>
      <c r="G5" s="12"/>
    </row>
    <row r="6" spans="1:7" x14ac:dyDescent="0.25">
      <c r="A6" s="43" t="s">
        <v>66</v>
      </c>
      <c r="B6" s="44"/>
      <c r="C6" s="42"/>
      <c r="D6" s="42"/>
      <c r="E6" s="12"/>
      <c r="F6" s="12" t="s">
        <v>65</v>
      </c>
      <c r="G6" s="13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s="12" t="s">
        <v>43</v>
      </c>
      <c r="C8" s="42"/>
      <c r="D8" s="42"/>
      <c r="E8" s="12"/>
      <c r="F8" s="12" t="s">
        <v>42</v>
      </c>
      <c r="G8" s="13"/>
    </row>
    <row r="9" spans="1:7" ht="15.75" thickBot="1" x14ac:dyDescent="0.3">
      <c r="A9" s="12"/>
      <c r="B9" s="12"/>
      <c r="C9" s="12"/>
      <c r="D9" s="12"/>
      <c r="E9" s="12"/>
      <c r="F9" s="12"/>
      <c r="G9" s="12"/>
    </row>
    <row r="10" spans="1:7" x14ac:dyDescent="0.25">
      <c r="A10" s="45" t="s">
        <v>67</v>
      </c>
      <c r="B10" s="46"/>
      <c r="C10" s="47"/>
      <c r="D10" s="12"/>
      <c r="E10" s="45" t="s">
        <v>68</v>
      </c>
      <c r="F10" s="46"/>
      <c r="G10" s="47"/>
    </row>
    <row r="11" spans="1:7" x14ac:dyDescent="0.25">
      <c r="A11" s="14" t="s">
        <v>73</v>
      </c>
      <c r="B11" s="15"/>
      <c r="C11" s="16"/>
      <c r="D11" s="12"/>
      <c r="E11" s="14" t="s">
        <v>71</v>
      </c>
      <c r="F11" s="15"/>
      <c r="G11" s="16"/>
    </row>
    <row r="12" spans="1:7" x14ac:dyDescent="0.25">
      <c r="A12" s="14" t="s">
        <v>74</v>
      </c>
      <c r="B12" s="15"/>
      <c r="C12" s="16"/>
      <c r="D12" s="12"/>
      <c r="E12" s="14" t="s">
        <v>72</v>
      </c>
      <c r="F12" s="15"/>
      <c r="G12" s="16"/>
    </row>
    <row r="13" spans="1:7" x14ac:dyDescent="0.25">
      <c r="A13" s="14" t="s">
        <v>75</v>
      </c>
      <c r="B13" s="17"/>
      <c r="C13" s="18"/>
      <c r="D13" s="12"/>
      <c r="E13" s="14" t="s">
        <v>70</v>
      </c>
      <c r="F13" s="17"/>
      <c r="G13" s="18"/>
    </row>
    <row r="14" spans="1:7" ht="15.75" thickBot="1" x14ac:dyDescent="0.3">
      <c r="A14" s="19" t="s">
        <v>76</v>
      </c>
      <c r="B14" s="20"/>
      <c r="C14" s="21"/>
      <c r="D14" s="12"/>
      <c r="E14" s="19" t="s">
        <v>69</v>
      </c>
      <c r="F14" s="20"/>
      <c r="G14" s="21"/>
    </row>
    <row r="15" spans="1:7" ht="15.75" thickBot="1" x14ac:dyDescent="0.3"/>
    <row r="16" spans="1:7" x14ac:dyDescent="0.25">
      <c r="A16" s="48" t="s">
        <v>82</v>
      </c>
      <c r="B16" s="49"/>
      <c r="C16" s="49"/>
      <c r="D16" s="49"/>
      <c r="E16" s="49"/>
      <c r="F16" s="49"/>
      <c r="G16" s="50"/>
    </row>
    <row r="17" spans="1:7" x14ac:dyDescent="0.25">
      <c r="A17" s="29"/>
      <c r="B17" s="29"/>
      <c r="C17" s="29"/>
      <c r="D17" s="29"/>
      <c r="E17" s="29"/>
      <c r="F17" s="29" t="s">
        <v>83</v>
      </c>
      <c r="G17" s="29" t="s">
        <v>84</v>
      </c>
    </row>
    <row r="18" spans="1:7" x14ac:dyDescent="0.25">
      <c r="A18" s="22"/>
      <c r="B18" s="30"/>
      <c r="C18" s="36" t="s">
        <v>48</v>
      </c>
      <c r="D18" s="36"/>
      <c r="E18" s="40"/>
      <c r="F18" s="31"/>
      <c r="G18" s="10"/>
    </row>
    <row r="19" spans="1:7" x14ac:dyDescent="0.25">
      <c r="A19" s="22"/>
      <c r="B19" s="11"/>
      <c r="C19" s="36" t="s">
        <v>77</v>
      </c>
      <c r="D19" s="36"/>
      <c r="E19" s="40"/>
      <c r="F19" s="31"/>
      <c r="G19" s="10"/>
    </row>
    <row r="20" spans="1:7" x14ac:dyDescent="0.25">
      <c r="A20" s="22"/>
      <c r="B20" s="11"/>
      <c r="C20" s="36" t="s">
        <v>78</v>
      </c>
      <c r="D20" s="36"/>
      <c r="E20" s="36"/>
      <c r="F20" s="31"/>
      <c r="G20" s="10"/>
    </row>
    <row r="21" spans="1:7" x14ac:dyDescent="0.25">
      <c r="A21" s="22"/>
      <c r="B21" s="11"/>
      <c r="C21" s="36" t="s">
        <v>51</v>
      </c>
      <c r="D21" s="36"/>
      <c r="E21" s="36"/>
      <c r="F21" s="31"/>
      <c r="G21" s="10"/>
    </row>
    <row r="22" spans="1:7" x14ac:dyDescent="0.25">
      <c r="A22" s="22"/>
      <c r="B22" s="11"/>
      <c r="C22" s="36" t="s">
        <v>79</v>
      </c>
      <c r="D22" s="36"/>
      <c r="E22" s="36"/>
      <c r="F22" s="31"/>
      <c r="G22" s="10"/>
    </row>
    <row r="23" spans="1:7" x14ac:dyDescent="0.25">
      <c r="A23" s="22"/>
      <c r="B23" s="11"/>
      <c r="C23" s="36" t="s">
        <v>80</v>
      </c>
      <c r="D23" s="36"/>
      <c r="E23" s="36"/>
      <c r="F23" s="10"/>
      <c r="G23" s="10"/>
    </row>
    <row r="24" spans="1:7" x14ac:dyDescent="0.25">
      <c r="A24" s="22"/>
      <c r="B24" s="11"/>
      <c r="C24" s="11"/>
      <c r="D24" s="11"/>
      <c r="E24" s="11"/>
      <c r="F24" s="11"/>
      <c r="G24" s="23"/>
    </row>
    <row r="25" spans="1:7" x14ac:dyDescent="0.25">
      <c r="A25" s="22"/>
      <c r="B25" s="11"/>
      <c r="C25" s="11"/>
      <c r="D25" s="11"/>
      <c r="E25" s="11" t="s">
        <v>81</v>
      </c>
      <c r="F25" s="27"/>
      <c r="G25" s="10"/>
    </row>
    <row r="26" spans="1:7" x14ac:dyDescent="0.25">
      <c r="A26" s="22"/>
      <c r="B26" s="11"/>
      <c r="C26" s="11"/>
      <c r="D26" s="11"/>
      <c r="E26" s="11"/>
      <c r="F26" s="11"/>
      <c r="G26" s="23"/>
    </row>
    <row r="27" spans="1:7" ht="15.75" thickBot="1" x14ac:dyDescent="0.3">
      <c r="A27" s="24"/>
      <c r="B27" s="25"/>
      <c r="C27" s="25"/>
      <c r="D27" s="25"/>
      <c r="E27" s="25"/>
      <c r="F27" s="25"/>
      <c r="G27" s="32"/>
    </row>
    <row r="28" spans="1:7" ht="17.25" thickTop="1" thickBot="1" x14ac:dyDescent="0.3">
      <c r="F28" s="34" t="s">
        <v>84</v>
      </c>
      <c r="G28" s="35"/>
    </row>
    <row r="29" spans="1:7" ht="15.75" thickTop="1" x14ac:dyDescent="0.25"/>
  </sheetData>
  <mergeCells count="13">
    <mergeCell ref="A2:G4"/>
    <mergeCell ref="C6:D6"/>
    <mergeCell ref="A6:B6"/>
    <mergeCell ref="A10:C10"/>
    <mergeCell ref="E10:G10"/>
    <mergeCell ref="C8:D8"/>
    <mergeCell ref="C22:E22"/>
    <mergeCell ref="C23:E23"/>
    <mergeCell ref="A16:G16"/>
    <mergeCell ref="C19:E19"/>
    <mergeCell ref="C18:E18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2:G29"/>
  <sheetViews>
    <sheetView zoomScale="170" zoomScaleNormal="170" workbookViewId="0">
      <selection activeCell="D31" sqref="D31"/>
    </sheetView>
  </sheetViews>
  <sheetFormatPr baseColWidth="10" defaultRowHeight="15" x14ac:dyDescent="0.25"/>
  <cols>
    <col min="2" max="2" width="13.7109375" bestFit="1" customWidth="1"/>
    <col min="5" max="5" width="12.85546875" bestFit="1" customWidth="1"/>
  </cols>
  <sheetData>
    <row r="2" spans="1:7" x14ac:dyDescent="0.25">
      <c r="A2" s="41" t="s">
        <v>64</v>
      </c>
      <c r="B2" s="41"/>
      <c r="C2" s="41"/>
      <c r="D2" s="41"/>
      <c r="E2" s="41"/>
      <c r="F2" s="41"/>
      <c r="G2" s="41"/>
    </row>
    <row r="3" spans="1:7" x14ac:dyDescent="0.25">
      <c r="A3" s="41"/>
      <c r="B3" s="41"/>
      <c r="C3" s="41"/>
      <c r="D3" s="41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12"/>
      <c r="B5" s="12"/>
      <c r="C5" s="12"/>
      <c r="D5" s="12"/>
      <c r="E5" s="12"/>
      <c r="F5" s="12"/>
      <c r="G5" s="12"/>
    </row>
    <row r="6" spans="1:7" x14ac:dyDescent="0.25">
      <c r="A6" s="43" t="s">
        <v>66</v>
      </c>
      <c r="B6" s="44"/>
      <c r="C6" s="42"/>
      <c r="D6" s="42"/>
      <c r="E6" s="12"/>
      <c r="F6" s="12" t="s">
        <v>65</v>
      </c>
      <c r="G6" s="13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s="12" t="s">
        <v>43</v>
      </c>
      <c r="C8" s="42"/>
      <c r="D8" s="42"/>
      <c r="E8" s="12"/>
      <c r="F8" s="12" t="s">
        <v>42</v>
      </c>
      <c r="G8" s="13"/>
    </row>
    <row r="9" spans="1:7" ht="15.75" thickBot="1" x14ac:dyDescent="0.3">
      <c r="A9" s="12"/>
      <c r="B9" s="12"/>
      <c r="C9" s="12"/>
      <c r="D9" s="12"/>
      <c r="E9" s="12"/>
      <c r="F9" s="12"/>
      <c r="G9" s="12"/>
    </row>
    <row r="10" spans="1:7" x14ac:dyDescent="0.25">
      <c r="A10" s="45" t="s">
        <v>67</v>
      </c>
      <c r="B10" s="46"/>
      <c r="C10" s="47"/>
      <c r="D10" s="12"/>
      <c r="E10" s="45" t="s">
        <v>68</v>
      </c>
      <c r="F10" s="46"/>
      <c r="G10" s="47"/>
    </row>
    <row r="11" spans="1:7" x14ac:dyDescent="0.25">
      <c r="A11" s="14" t="s">
        <v>73</v>
      </c>
      <c r="B11" s="15"/>
      <c r="C11" s="16"/>
      <c r="D11" s="12"/>
      <c r="E11" s="14" t="s">
        <v>71</v>
      </c>
      <c r="F11" s="15"/>
      <c r="G11" s="16"/>
    </row>
    <row r="12" spans="1:7" x14ac:dyDescent="0.25">
      <c r="A12" s="14" t="s">
        <v>74</v>
      </c>
      <c r="B12" s="15"/>
      <c r="C12" s="16"/>
      <c r="D12" s="12"/>
      <c r="E12" s="14" t="s">
        <v>72</v>
      </c>
      <c r="F12" s="15"/>
      <c r="G12" s="16"/>
    </row>
    <row r="13" spans="1:7" x14ac:dyDescent="0.25">
      <c r="A13" s="14" t="s">
        <v>75</v>
      </c>
      <c r="B13" s="17"/>
      <c r="C13" s="18"/>
      <c r="D13" s="12"/>
      <c r="E13" s="14" t="s">
        <v>70</v>
      </c>
      <c r="F13" s="17"/>
      <c r="G13" s="18"/>
    </row>
    <row r="14" spans="1:7" ht="15.75" thickBot="1" x14ac:dyDescent="0.3">
      <c r="A14" s="19" t="s">
        <v>76</v>
      </c>
      <c r="B14" s="20"/>
      <c r="C14" s="21"/>
      <c r="D14" s="12"/>
      <c r="E14" s="19" t="s">
        <v>69</v>
      </c>
      <c r="F14" s="20"/>
      <c r="G14" s="21"/>
    </row>
    <row r="15" spans="1:7" ht="15.75" thickBot="1" x14ac:dyDescent="0.3"/>
    <row r="16" spans="1:7" x14ac:dyDescent="0.25">
      <c r="A16" s="48" t="s">
        <v>82</v>
      </c>
      <c r="B16" s="49"/>
      <c r="C16" s="49"/>
      <c r="D16" s="49"/>
      <c r="E16" s="49"/>
      <c r="F16" s="49"/>
      <c r="G16" s="50"/>
    </row>
    <row r="17" spans="1:7" x14ac:dyDescent="0.25">
      <c r="A17" s="29"/>
      <c r="B17" s="29"/>
      <c r="C17" s="29"/>
      <c r="D17" s="29"/>
      <c r="E17" s="29"/>
      <c r="F17" s="29" t="s">
        <v>83</v>
      </c>
      <c r="G17" s="29" t="s">
        <v>84</v>
      </c>
    </row>
    <row r="18" spans="1:7" x14ac:dyDescent="0.25">
      <c r="A18" s="22"/>
      <c r="B18" s="30"/>
      <c r="C18" s="36" t="s">
        <v>48</v>
      </c>
      <c r="D18" s="36"/>
      <c r="E18" s="40"/>
      <c r="F18" s="31"/>
      <c r="G18" s="10"/>
    </row>
    <row r="19" spans="1:7" x14ac:dyDescent="0.25">
      <c r="A19" s="22"/>
      <c r="B19" s="11"/>
      <c r="C19" s="36" t="s">
        <v>77</v>
      </c>
      <c r="D19" s="36"/>
      <c r="E19" s="40"/>
      <c r="F19" s="31"/>
      <c r="G19" s="10"/>
    </row>
    <row r="20" spans="1:7" x14ac:dyDescent="0.25">
      <c r="A20" s="22"/>
      <c r="B20" s="11"/>
      <c r="C20" s="36" t="s">
        <v>78</v>
      </c>
      <c r="D20" s="36"/>
      <c r="E20" s="36"/>
      <c r="F20" s="31"/>
      <c r="G20" s="10"/>
    </row>
    <row r="21" spans="1:7" x14ac:dyDescent="0.25">
      <c r="A21" s="22"/>
      <c r="B21" s="11"/>
      <c r="C21" s="36" t="s">
        <v>51</v>
      </c>
      <c r="D21" s="36"/>
      <c r="E21" s="36"/>
      <c r="F21" s="31"/>
      <c r="G21" s="10"/>
    </row>
    <row r="22" spans="1:7" x14ac:dyDescent="0.25">
      <c r="A22" s="22"/>
      <c r="B22" s="11"/>
      <c r="C22" s="36" t="s">
        <v>79</v>
      </c>
      <c r="D22" s="36"/>
      <c r="E22" s="36"/>
      <c r="F22" s="31"/>
      <c r="G22" s="10"/>
    </row>
    <row r="23" spans="1:7" x14ac:dyDescent="0.25">
      <c r="A23" s="22"/>
      <c r="B23" s="11"/>
      <c r="C23" s="36" t="s">
        <v>80</v>
      </c>
      <c r="D23" s="36"/>
      <c r="E23" s="36"/>
      <c r="F23" s="10"/>
      <c r="G23" s="10"/>
    </row>
    <row r="24" spans="1:7" x14ac:dyDescent="0.25">
      <c r="A24" s="22"/>
      <c r="B24" s="11"/>
      <c r="C24" s="11"/>
      <c r="D24" s="11"/>
      <c r="E24" s="11"/>
      <c r="F24" s="11"/>
      <c r="G24" s="23"/>
    </row>
    <row r="25" spans="1:7" x14ac:dyDescent="0.25">
      <c r="A25" s="22"/>
      <c r="B25" s="11"/>
      <c r="C25" s="11"/>
      <c r="D25" s="11"/>
      <c r="E25" s="11" t="s">
        <v>81</v>
      </c>
      <c r="F25" s="27"/>
      <c r="G25" s="10"/>
    </row>
    <row r="26" spans="1:7" x14ac:dyDescent="0.25">
      <c r="A26" s="22"/>
      <c r="B26" s="11"/>
      <c r="C26" s="11"/>
      <c r="D26" s="11"/>
      <c r="E26" s="11"/>
      <c r="F26" s="11"/>
      <c r="G26" s="23"/>
    </row>
    <row r="27" spans="1:7" ht="15.75" thickBot="1" x14ac:dyDescent="0.3">
      <c r="A27" s="24"/>
      <c r="B27" s="25"/>
      <c r="C27" s="25"/>
      <c r="D27" s="25"/>
      <c r="E27" s="25"/>
      <c r="F27" s="25"/>
      <c r="G27" s="32"/>
    </row>
    <row r="28" spans="1:7" ht="17.25" thickTop="1" thickBot="1" x14ac:dyDescent="0.3">
      <c r="F28" s="34" t="s">
        <v>84</v>
      </c>
      <c r="G28" s="35"/>
    </row>
    <row r="29" spans="1:7" ht="15.75" thickTop="1" x14ac:dyDescent="0.25"/>
  </sheetData>
  <mergeCells count="13">
    <mergeCell ref="A2:G4"/>
    <mergeCell ref="C6:D6"/>
    <mergeCell ref="A6:B6"/>
    <mergeCell ref="A10:C10"/>
    <mergeCell ref="E10:G10"/>
    <mergeCell ref="C8:D8"/>
    <mergeCell ref="C22:E22"/>
    <mergeCell ref="C23:E23"/>
    <mergeCell ref="A16:G16"/>
    <mergeCell ref="C19:E19"/>
    <mergeCell ref="C18:E18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2:G29"/>
  <sheetViews>
    <sheetView zoomScale="170" zoomScaleNormal="170" workbookViewId="0">
      <selection activeCell="D31" sqref="D31"/>
    </sheetView>
  </sheetViews>
  <sheetFormatPr baseColWidth="10" defaultRowHeight="15" x14ac:dyDescent="0.25"/>
  <cols>
    <col min="2" max="2" width="13.7109375" bestFit="1" customWidth="1"/>
    <col min="5" max="5" width="12.85546875" bestFit="1" customWidth="1"/>
  </cols>
  <sheetData>
    <row r="2" spans="1:7" x14ac:dyDescent="0.25">
      <c r="A2" s="41" t="s">
        <v>64</v>
      </c>
      <c r="B2" s="41"/>
      <c r="C2" s="41"/>
      <c r="D2" s="41"/>
      <c r="E2" s="41"/>
      <c r="F2" s="41"/>
      <c r="G2" s="41"/>
    </row>
    <row r="3" spans="1:7" x14ac:dyDescent="0.25">
      <c r="A3" s="41"/>
      <c r="B3" s="41"/>
      <c r="C3" s="41"/>
      <c r="D3" s="41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12"/>
      <c r="B5" s="12"/>
      <c r="C5" s="12"/>
      <c r="D5" s="12"/>
      <c r="E5" s="12"/>
      <c r="F5" s="12"/>
      <c r="G5" s="12"/>
    </row>
    <row r="6" spans="1:7" x14ac:dyDescent="0.25">
      <c r="A6" s="43" t="s">
        <v>66</v>
      </c>
      <c r="B6" s="44"/>
      <c r="C6" s="42"/>
      <c r="D6" s="42"/>
      <c r="E6" s="12"/>
      <c r="F6" s="12" t="s">
        <v>65</v>
      </c>
      <c r="G6" s="13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s="12" t="s">
        <v>43</v>
      </c>
      <c r="C8" s="42"/>
      <c r="D8" s="42"/>
      <c r="E8" s="12"/>
      <c r="F8" s="12" t="s">
        <v>42</v>
      </c>
      <c r="G8" s="13"/>
    </row>
    <row r="9" spans="1:7" ht="15.75" thickBot="1" x14ac:dyDescent="0.3">
      <c r="A9" s="12"/>
      <c r="B9" s="12"/>
      <c r="C9" s="12"/>
      <c r="D9" s="12"/>
      <c r="E9" s="12"/>
      <c r="F9" s="12"/>
      <c r="G9" s="12"/>
    </row>
    <row r="10" spans="1:7" x14ac:dyDescent="0.25">
      <c r="A10" s="45" t="s">
        <v>67</v>
      </c>
      <c r="B10" s="46"/>
      <c r="C10" s="47"/>
      <c r="D10" s="12"/>
      <c r="E10" s="45" t="s">
        <v>68</v>
      </c>
      <c r="F10" s="46"/>
      <c r="G10" s="47"/>
    </row>
    <row r="11" spans="1:7" x14ac:dyDescent="0.25">
      <c r="A11" s="14" t="s">
        <v>73</v>
      </c>
      <c r="B11" s="15"/>
      <c r="C11" s="16"/>
      <c r="D11" s="12"/>
      <c r="E11" s="14" t="s">
        <v>71</v>
      </c>
      <c r="F11" s="15"/>
      <c r="G11" s="16"/>
    </row>
    <row r="12" spans="1:7" x14ac:dyDescent="0.25">
      <c r="A12" s="14" t="s">
        <v>74</v>
      </c>
      <c r="B12" s="15"/>
      <c r="C12" s="16"/>
      <c r="D12" s="12"/>
      <c r="E12" s="14" t="s">
        <v>72</v>
      </c>
      <c r="F12" s="15"/>
      <c r="G12" s="16"/>
    </row>
    <row r="13" spans="1:7" x14ac:dyDescent="0.25">
      <c r="A13" s="14" t="s">
        <v>75</v>
      </c>
      <c r="B13" s="17"/>
      <c r="C13" s="18"/>
      <c r="D13" s="12"/>
      <c r="E13" s="14" t="s">
        <v>70</v>
      </c>
      <c r="F13" s="17"/>
      <c r="G13" s="18"/>
    </row>
    <row r="14" spans="1:7" ht="15.75" thickBot="1" x14ac:dyDescent="0.3">
      <c r="A14" s="19" t="s">
        <v>76</v>
      </c>
      <c r="B14" s="20"/>
      <c r="C14" s="21"/>
      <c r="D14" s="12"/>
      <c r="E14" s="19" t="s">
        <v>69</v>
      </c>
      <c r="F14" s="20"/>
      <c r="G14" s="21"/>
    </row>
    <row r="15" spans="1:7" ht="15.75" thickBot="1" x14ac:dyDescent="0.3"/>
    <row r="16" spans="1:7" x14ac:dyDescent="0.25">
      <c r="A16" s="48" t="s">
        <v>82</v>
      </c>
      <c r="B16" s="49"/>
      <c r="C16" s="49"/>
      <c r="D16" s="49"/>
      <c r="E16" s="49"/>
      <c r="F16" s="49"/>
      <c r="G16" s="50"/>
    </row>
    <row r="17" spans="1:7" x14ac:dyDescent="0.25">
      <c r="A17" s="29"/>
      <c r="B17" s="29"/>
      <c r="C17" s="29"/>
      <c r="D17" s="29"/>
      <c r="E17" s="29"/>
      <c r="F17" s="29" t="s">
        <v>83</v>
      </c>
      <c r="G17" s="29" t="s">
        <v>84</v>
      </c>
    </row>
    <row r="18" spans="1:7" x14ac:dyDescent="0.25">
      <c r="A18" s="22"/>
      <c r="B18" s="30"/>
      <c r="C18" s="36" t="s">
        <v>48</v>
      </c>
      <c r="D18" s="36"/>
      <c r="E18" s="40"/>
      <c r="F18" s="31"/>
      <c r="G18" s="10"/>
    </row>
    <row r="19" spans="1:7" x14ac:dyDescent="0.25">
      <c r="A19" s="22"/>
      <c r="B19" s="11"/>
      <c r="C19" s="36" t="s">
        <v>77</v>
      </c>
      <c r="D19" s="36"/>
      <c r="E19" s="40"/>
      <c r="F19" s="31"/>
      <c r="G19" s="10"/>
    </row>
    <row r="20" spans="1:7" x14ac:dyDescent="0.25">
      <c r="A20" s="22"/>
      <c r="B20" s="11"/>
      <c r="C20" s="36" t="s">
        <v>78</v>
      </c>
      <c r="D20" s="36"/>
      <c r="E20" s="36"/>
      <c r="F20" s="31"/>
      <c r="G20" s="10"/>
    </row>
    <row r="21" spans="1:7" x14ac:dyDescent="0.25">
      <c r="A21" s="22"/>
      <c r="B21" s="11"/>
      <c r="C21" s="36" t="s">
        <v>51</v>
      </c>
      <c r="D21" s="36"/>
      <c r="E21" s="36"/>
      <c r="F21" s="31"/>
      <c r="G21" s="10"/>
    </row>
    <row r="22" spans="1:7" x14ac:dyDescent="0.25">
      <c r="A22" s="22"/>
      <c r="B22" s="11"/>
      <c r="C22" s="36" t="s">
        <v>79</v>
      </c>
      <c r="D22" s="36"/>
      <c r="E22" s="36"/>
      <c r="F22" s="31"/>
      <c r="G22" s="10"/>
    </row>
    <row r="23" spans="1:7" x14ac:dyDescent="0.25">
      <c r="A23" s="22"/>
      <c r="B23" s="11"/>
      <c r="C23" s="36" t="s">
        <v>80</v>
      </c>
      <c r="D23" s="36"/>
      <c r="E23" s="36"/>
      <c r="F23" s="10"/>
      <c r="G23" s="10"/>
    </row>
    <row r="24" spans="1:7" x14ac:dyDescent="0.25">
      <c r="A24" s="22"/>
      <c r="B24" s="11"/>
      <c r="C24" s="11"/>
      <c r="D24" s="11"/>
      <c r="E24" s="11"/>
      <c r="F24" s="11"/>
      <c r="G24" s="23"/>
    </row>
    <row r="25" spans="1:7" x14ac:dyDescent="0.25">
      <c r="A25" s="22"/>
      <c r="B25" s="11"/>
      <c r="C25" s="11"/>
      <c r="D25" s="11"/>
      <c r="E25" s="11" t="s">
        <v>81</v>
      </c>
      <c r="F25" s="27"/>
      <c r="G25" s="10"/>
    </row>
    <row r="26" spans="1:7" x14ac:dyDescent="0.25">
      <c r="A26" s="22"/>
      <c r="B26" s="11"/>
      <c r="C26" s="11"/>
      <c r="D26" s="11"/>
      <c r="E26" s="11"/>
      <c r="F26" s="11"/>
      <c r="G26" s="23"/>
    </row>
    <row r="27" spans="1:7" ht="15.75" thickBot="1" x14ac:dyDescent="0.3">
      <c r="A27" s="24"/>
      <c r="B27" s="25"/>
      <c r="C27" s="25"/>
      <c r="D27" s="25"/>
      <c r="E27" s="25"/>
      <c r="F27" s="25"/>
      <c r="G27" s="32"/>
    </row>
    <row r="28" spans="1:7" ht="17.25" thickTop="1" thickBot="1" x14ac:dyDescent="0.3">
      <c r="F28" s="34" t="s">
        <v>84</v>
      </c>
      <c r="G28" s="35"/>
    </row>
    <row r="29" spans="1:7" ht="15.75" thickTop="1" x14ac:dyDescent="0.25"/>
  </sheetData>
  <mergeCells count="13">
    <mergeCell ref="A2:G4"/>
    <mergeCell ref="C6:D6"/>
    <mergeCell ref="A6:B6"/>
    <mergeCell ref="A10:C10"/>
    <mergeCell ref="E10:G10"/>
    <mergeCell ref="C8:D8"/>
    <mergeCell ref="C22:E22"/>
    <mergeCell ref="C23:E23"/>
    <mergeCell ref="A16:G16"/>
    <mergeCell ref="C19:E19"/>
    <mergeCell ref="C18:E18"/>
    <mergeCell ref="C20:E20"/>
    <mergeCell ref="C21:E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Datos</vt:lpstr>
      <vt:lpstr>Cristina</vt:lpstr>
      <vt:lpstr>Joseph</vt:lpstr>
      <vt:lpstr>Lorenzo</vt:lpstr>
      <vt:lpstr>Rosario</vt:lpstr>
      <vt:lpstr>Felipe</vt:lpstr>
      <vt:lpstr>Dionisio</vt:lpstr>
      <vt:lpstr>Enric</vt:lpstr>
      <vt:lpstr>Fatima</vt:lpstr>
      <vt:lpstr>Magdalena</vt:lpstr>
      <vt:lpstr>Daniela</vt:lpstr>
      <vt:lpstr>Esmeralda</vt:lpstr>
      <vt:lpstr>Cristina (2)</vt:lpstr>
      <vt:lpstr>Cristina!Área_de_impresión</vt:lpstr>
      <vt:lpstr>'Cristina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P.AULA-3</dc:creator>
  <cp:lastModifiedBy>P.AULA-3</cp:lastModifiedBy>
  <cp:lastPrinted>2026-04-21T12:15:23Z</cp:lastPrinted>
  <dcterms:created xsi:type="dcterms:W3CDTF">2026-04-21T07:17:50Z</dcterms:created>
  <dcterms:modified xsi:type="dcterms:W3CDTF">2026-04-21T12:34:01Z</dcterms:modified>
</cp:coreProperties>
</file>